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berekening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<sst xmlns="http://schemas.openxmlformats.org/spreadsheetml/2006/main" count="200" uniqueCount="154">
  <si>
    <t>Beschikbaar krediet</t>
  </si>
  <si>
    <t>Missiekring Hoogstraten</t>
  </si>
  <si>
    <t>Oxfam Wereldwinkel Hoogstraten VZW</t>
  </si>
  <si>
    <t>Saldo</t>
  </si>
  <si>
    <t>Meerse Wg Derde Wereld en Missie</t>
  </si>
  <si>
    <t>Goetschalckx Stan - Tanzania</t>
  </si>
  <si>
    <t>Missiewerking Meerle</t>
  </si>
  <si>
    <t>Vinckx Mit - Guatemala</t>
  </si>
  <si>
    <t>Geerts Mit - Guatemala</t>
  </si>
  <si>
    <t>11,11,11</t>
  </si>
  <si>
    <t>Sa'taq'a</t>
  </si>
  <si>
    <t>Toelage voor educatie 10%</t>
  </si>
  <si>
    <t>Toelage voor noord-zuidverenigingen 40%</t>
  </si>
  <si>
    <t>Toelage voor noord-zuidevenementen 20%</t>
  </si>
  <si>
    <t>werkingssubsidie</t>
  </si>
  <si>
    <t>interne vorming</t>
  </si>
  <si>
    <t>externe vorming</t>
  </si>
  <si>
    <t>deelname mondiale raad</t>
  </si>
  <si>
    <t>actie</t>
  </si>
  <si>
    <t>bovenlokale vergadering</t>
  </si>
  <si>
    <t>tijdschrift</t>
  </si>
  <si>
    <t>website</t>
  </si>
  <si>
    <t>Amnesty International</t>
  </si>
  <si>
    <t>totaal</t>
  </si>
  <si>
    <t>saldo</t>
  </si>
  <si>
    <t>totaal 
per aanvrager</t>
  </si>
  <si>
    <t>bedrag 
per 
ontwikkelingshelper 
of project</t>
  </si>
  <si>
    <t>Krediet na toevoeging saldi</t>
  </si>
  <si>
    <t>aantal - bedrag per ontwikkelingshelper</t>
  </si>
  <si>
    <t>aantal - bedrag per project</t>
  </si>
  <si>
    <t>ontwikkelingshelper 
of project</t>
  </si>
  <si>
    <t>Controle totaal</t>
  </si>
  <si>
    <t xml:space="preserve"> </t>
  </si>
  <si>
    <t>max.</t>
  </si>
  <si>
    <t>Huet F-  Guatemala</t>
  </si>
  <si>
    <t>Herman-Van Dijck - Missiecomité Meersel-Dreef</t>
  </si>
  <si>
    <t>Ivorypark-hospice voor aids-patienten - Zuid-Afrika</t>
  </si>
  <si>
    <t>Jeanne Van Boxel - Missiecomité Meersel-Dreef</t>
  </si>
  <si>
    <t>subtotaal</t>
  </si>
  <si>
    <t>Nog te besteden (h) (=f-g)</t>
  </si>
  <si>
    <t>saldo toelage noordzuidverenigingen (j)</t>
  </si>
  <si>
    <t>(k) (i+j)</t>
  </si>
  <si>
    <t>Toelage ontwikkelingshelpers  (l)</t>
  </si>
  <si>
    <t>Toelage gemeentelijke projecten  (n)</t>
  </si>
  <si>
    <t>Wellens Louis</t>
  </si>
  <si>
    <t>basis</t>
  </si>
  <si>
    <t>aantal lln</t>
  </si>
  <si>
    <t>aantal lkn</t>
  </si>
  <si>
    <t>samenwerking</t>
  </si>
  <si>
    <t>Toelage voor huur van lokalen 20%</t>
  </si>
  <si>
    <t>Subsidie voor mondiale vorming 20 %</t>
  </si>
  <si>
    <t>Subotaal</t>
  </si>
  <si>
    <t>saldo toelage mondiale vorming</t>
  </si>
  <si>
    <t>Reeds uitgegeven  (g)</t>
  </si>
  <si>
    <t xml:space="preserve"> 1,3 - bedrag ontwikkelingshelpers (m)</t>
  </si>
  <si>
    <t>1 - bedrag projecten (o)</t>
  </si>
  <si>
    <t>Jef Huet - Sa'taq'a</t>
  </si>
  <si>
    <t>Bart Rombouts</t>
  </si>
  <si>
    <t>Parochie Ciriri - Zuid-Kivu - Congo</t>
  </si>
  <si>
    <t>Mayors for Peace</t>
  </si>
  <si>
    <t>Subsidies ontwikkelingssamenwerking</t>
  </si>
  <si>
    <t>Subsidie voor lokale initiatieven (i)
(78785 x 45 / 100)</t>
  </si>
  <si>
    <t>Toelagekortverblijf (l)</t>
  </si>
  <si>
    <t>aantal aanvragen</t>
  </si>
  <si>
    <t>Toelage ontwikkelingshelper met duurzaamheidstoeslag (n)</t>
  </si>
  <si>
    <t>Toelage gemeentelijke projecten met duurzaamheidstoeslag (n)</t>
  </si>
  <si>
    <t>1 ,5- bedrag projecten (o)</t>
  </si>
  <si>
    <t>1 ,8 bedrag projecten (o)</t>
  </si>
  <si>
    <t>Saldo subsidie kortverblijf na aftrek kortverblijf</t>
  </si>
  <si>
    <t>duurzaamheid</t>
  </si>
  <si>
    <t>duurzaamheidstoeslag</t>
  </si>
  <si>
    <t>toelage nz</t>
  </si>
  <si>
    <t>OH</t>
  </si>
  <si>
    <t>KV MDT</t>
  </si>
  <si>
    <t>LP</t>
  </si>
  <si>
    <t>Van de Pol Maria</t>
  </si>
  <si>
    <t>Brazilië</t>
  </si>
  <si>
    <t>Van Riel May</t>
  </si>
  <si>
    <t>Bayaka vrienden - Congo</t>
  </si>
  <si>
    <t>Piet Van Dun - Missiecomité Meersel Dreef</t>
  </si>
  <si>
    <t xml:space="preserve">LP </t>
  </si>
  <si>
    <t>Missiecomité MD</t>
  </si>
  <si>
    <t>Hannelore Van Bavel</t>
  </si>
  <si>
    <t>Leen Vander Linden</t>
  </si>
  <si>
    <t>India</t>
  </si>
  <si>
    <t>Santa Catarina - Brazilië</t>
  </si>
  <si>
    <t>LPMD</t>
  </si>
  <si>
    <t>Vrienden van Boukombé</t>
  </si>
  <si>
    <t>Benin</t>
  </si>
  <si>
    <t>actie 5724</t>
  </si>
  <si>
    <t>Tanzania</t>
  </si>
  <si>
    <t>Jan Van Aert</t>
  </si>
  <si>
    <t xml:space="preserve">Frans Van Bergen - KWB </t>
  </si>
  <si>
    <t>Adici- Guatemala</t>
  </si>
  <si>
    <t>Sint Noa - Oeganda</t>
  </si>
  <si>
    <t>Jos Van Bavel - Missiekring Meerle</t>
  </si>
  <si>
    <t xml:space="preserve">        </t>
  </si>
  <si>
    <t xml:space="preserve">                                                                       </t>
  </si>
  <si>
    <t>Kaat Daemen</t>
  </si>
  <si>
    <t>Cambodja</t>
  </si>
  <si>
    <t>Jef Michielsen</t>
  </si>
  <si>
    <t>Zuid-Afrika</t>
  </si>
  <si>
    <t>Daniëlle De Wilde</t>
  </si>
  <si>
    <t>OH MDT</t>
  </si>
  <si>
    <t>limete - kinshasaCongo</t>
  </si>
  <si>
    <t>Frans Wouters - Missiecomité Meersel-Dreef</t>
  </si>
  <si>
    <t>Schoolgeld - Krant - Toiletten Pakistan</t>
  </si>
  <si>
    <t xml:space="preserve">Missiecomité Meersel-Dreef </t>
  </si>
  <si>
    <t>aanvragen 2015</t>
  </si>
  <si>
    <t xml:space="preserve">Ellis van Beijsterveldt </t>
  </si>
  <si>
    <t xml:space="preserve">Yakoma - Sanitair blok - Congo </t>
  </si>
  <si>
    <t>MarawaK Boost Fund - Kenia</t>
  </si>
  <si>
    <t xml:space="preserve">Fietsproject </t>
  </si>
  <si>
    <t>Mieke Huet</t>
  </si>
  <si>
    <t>APSAV - Guatemala</t>
  </si>
  <si>
    <t>SADD - Togo</t>
  </si>
  <si>
    <t>VTI-VITO-Seminarie-Instituut Spijker</t>
  </si>
  <si>
    <t>x</t>
  </si>
  <si>
    <t>Wereldsolidariteit</t>
  </si>
  <si>
    <t>Broederlijk Delen</t>
  </si>
  <si>
    <t>Frans Labeeuw - Missiecomité Meersel Dreef</t>
  </si>
  <si>
    <t>Pakistan</t>
  </si>
  <si>
    <t>250 euro per aanvraag &lt;1maand</t>
  </si>
  <si>
    <t>Toelage kortverblijf &gt; 1 maand</t>
  </si>
  <si>
    <t>250+50/maand, max 750</t>
  </si>
  <si>
    <t>totaal aanvragen</t>
  </si>
  <si>
    <t>Toelage 111111 30/100</t>
  </si>
  <si>
    <t>Toelage ngo's 5/100</t>
  </si>
  <si>
    <t>Toelage humanitaire hulp 10/100</t>
  </si>
  <si>
    <t>Subsidievoor landelijke hulp 
(45/100)</t>
  </si>
  <si>
    <t xml:space="preserve">saldo toelage huur lokalen </t>
  </si>
  <si>
    <t xml:space="preserve">saldo toelage noord-zuid-evenementen </t>
  </si>
  <si>
    <t>Oud</t>
  </si>
  <si>
    <t>Nieuw</t>
  </si>
  <si>
    <t>Totaal</t>
  </si>
  <si>
    <t>Landelijk</t>
  </si>
  <si>
    <t>NGO's</t>
  </si>
  <si>
    <t>Humanitaire hulp</t>
  </si>
  <si>
    <t>Lokaal</t>
  </si>
  <si>
    <t>Kortverblijf</t>
  </si>
  <si>
    <t>Ontwikkelingshelpers</t>
  </si>
  <si>
    <t>Ontwikkelingshelpers met DT</t>
  </si>
  <si>
    <t>Programma's van lokale actoren</t>
  </si>
  <si>
    <t>Programma's van lokale actoren met DT</t>
  </si>
  <si>
    <t>Kortverblijf met DT</t>
  </si>
  <si>
    <t>Kortverblijf &gt; 1 maand</t>
  </si>
  <si>
    <r>
      <t xml:space="preserve">Educatie </t>
    </r>
    <r>
      <rPr>
        <sz val="10"/>
        <rFont val="Arial"/>
        <family val="2"/>
      </rPr>
      <t>→ Draagvlakversterking</t>
    </r>
  </si>
  <si>
    <t>Persoon</t>
  </si>
  <si>
    <t>Saldo NZ-verenigingen toegevoegd</t>
  </si>
  <si>
    <t>Max</t>
  </si>
  <si>
    <t>Verenigingen Werking</t>
  </si>
  <si>
    <t>Verenigingen Lokalen</t>
  </si>
  <si>
    <t>Scholen</t>
  </si>
  <si>
    <t>Evenementen</t>
  </si>
</sst>
</file>

<file path=xl/styles.xml><?xml version="1.0" encoding="utf-8"?>
<styleSheet xmlns="http://schemas.openxmlformats.org/spreadsheetml/2006/main">
  <numFmts count="5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* #,##0_-;_-* #,##0\-;_-* &quot;-&quot;_-;_-@_-"/>
    <numFmt numFmtId="194" formatCode="_-&quot;fl&quot;\ * #,##0.00_-;_-&quot;fl&quot;\ * #,##0.00\-;_-&quot;fl&quot;\ * &quot;-&quot;??_-;_-@_-"/>
    <numFmt numFmtId="195" formatCode="_-* #,##0.00_-;_-* #,##0.00\-;_-* &quot;-&quot;??_-;_-@_-"/>
    <numFmt numFmtId="196" formatCode="dd\-mm\-yy"/>
    <numFmt numFmtId="197" formatCode="0.0000"/>
    <numFmt numFmtId="198" formatCode="0.0000%"/>
    <numFmt numFmtId="199" formatCode="&quot;Ja&quot;;&quot;Ja&quot;;&quot;Nee&quot;"/>
    <numFmt numFmtId="200" formatCode="&quot;Waar&quot;;&quot;Waar&quot;;&quot;Niet waar&quot;"/>
    <numFmt numFmtId="201" formatCode="&quot;Aan&quot;;&quot;Aan&quot;;&quot;Uit&quot;"/>
    <numFmt numFmtId="202" formatCode="[$€-2]\ #.##000_);[Red]\([$€-2]\ #.##000\)"/>
    <numFmt numFmtId="203" formatCode="0.000"/>
    <numFmt numFmtId="204" formatCode="[$-813]dddd\ d\ mmmm\ yyyy"/>
    <numFmt numFmtId="205" formatCode="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97" fontId="4" fillId="0" borderId="0" xfId="0" applyNumberFormat="1" applyFont="1" applyAlignment="1">
      <alignment/>
    </xf>
    <xf numFmtId="0" fontId="3" fillId="35" borderId="0" xfId="0" applyFont="1" applyFill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12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horizontal="right" wrapText="1" shrinkToFit="1"/>
    </xf>
    <xf numFmtId="2" fontId="4" fillId="0" borderId="11" xfId="0" applyNumberFormat="1" applyFont="1" applyBorder="1" applyAlignment="1">
      <alignment horizontal="right" wrapText="1"/>
    </xf>
    <xf numFmtId="2" fontId="4" fillId="36" borderId="13" xfId="0" applyNumberFormat="1" applyFont="1" applyFill="1" applyBorder="1" applyAlignment="1">
      <alignment wrapText="1"/>
    </xf>
    <xf numFmtId="2" fontId="4" fillId="36" borderId="11" xfId="0" applyNumberFormat="1" applyFont="1" applyFill="1" applyBorder="1" applyAlignment="1">
      <alignment/>
    </xf>
    <xf numFmtId="2" fontId="4" fillId="36" borderId="14" xfId="0" applyNumberFormat="1" applyFont="1" applyFill="1" applyBorder="1" applyAlignment="1">
      <alignment/>
    </xf>
    <xf numFmtId="2" fontId="4" fillId="36" borderId="15" xfId="0" applyNumberFormat="1" applyFont="1" applyFill="1" applyBorder="1" applyAlignment="1">
      <alignment/>
    </xf>
    <xf numFmtId="2" fontId="4" fillId="34" borderId="16" xfId="0" applyNumberFormat="1" applyFont="1" applyFill="1" applyBorder="1" applyAlignment="1">
      <alignment wrapText="1"/>
    </xf>
    <xf numFmtId="2" fontId="4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wrapText="1"/>
    </xf>
    <xf numFmtId="2" fontId="4" fillId="34" borderId="11" xfId="0" applyNumberFormat="1" applyFont="1" applyFill="1" applyBorder="1" applyAlignment="1">
      <alignment wrapText="1"/>
    </xf>
    <xf numFmtId="2" fontId="4" fillId="0" borderId="13" xfId="0" applyNumberFormat="1" applyFont="1" applyBorder="1" applyAlignment="1">
      <alignment horizontal="right" wrapText="1"/>
    </xf>
    <xf numFmtId="2" fontId="4" fillId="34" borderId="13" xfId="0" applyNumberFormat="1" applyFont="1" applyFill="1" applyBorder="1" applyAlignment="1">
      <alignment wrapText="1"/>
    </xf>
    <xf numFmtId="2" fontId="4" fillId="34" borderId="15" xfId="0" applyNumberFormat="1" applyFont="1" applyFill="1" applyBorder="1" applyAlignment="1">
      <alignment/>
    </xf>
    <xf numFmtId="2" fontId="4" fillId="37" borderId="11" xfId="0" applyNumberFormat="1" applyFont="1" applyFill="1" applyBorder="1" applyAlignment="1">
      <alignment wrapText="1"/>
    </xf>
    <xf numFmtId="2" fontId="4" fillId="37" borderId="11" xfId="0" applyNumberFormat="1" applyFont="1" applyFill="1" applyBorder="1" applyAlignment="1">
      <alignment/>
    </xf>
    <xf numFmtId="2" fontId="4" fillId="37" borderId="12" xfId="0" applyNumberFormat="1" applyFont="1" applyFill="1" applyBorder="1" applyAlignment="1">
      <alignment wrapText="1"/>
    </xf>
    <xf numFmtId="2" fontId="4" fillId="37" borderId="17" xfId="0" applyNumberFormat="1" applyFont="1" applyFill="1" applyBorder="1" applyAlignment="1">
      <alignment/>
    </xf>
    <xf numFmtId="2" fontId="4" fillId="37" borderId="16" xfId="0" applyNumberFormat="1" applyFont="1" applyFill="1" applyBorder="1" applyAlignment="1">
      <alignment wrapText="1"/>
    </xf>
    <xf numFmtId="2" fontId="4" fillId="37" borderId="0" xfId="0" applyNumberFormat="1" applyFont="1" applyFill="1" applyBorder="1" applyAlignment="1">
      <alignment/>
    </xf>
    <xf numFmtId="2" fontId="4" fillId="37" borderId="18" xfId="0" applyNumberFormat="1" applyFont="1" applyFill="1" applyBorder="1" applyAlignment="1">
      <alignment wrapText="1"/>
    </xf>
    <xf numFmtId="2" fontId="4" fillId="37" borderId="19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3" fillId="0" borderId="11" xfId="0" applyNumberFormat="1" applyFont="1" applyBorder="1" applyAlignment="1">
      <alignment wrapText="1"/>
    </xf>
    <xf numFmtId="2" fontId="4" fillId="37" borderId="21" xfId="0" applyNumberFormat="1" applyFont="1" applyFill="1" applyBorder="1" applyAlignment="1">
      <alignment wrapText="1"/>
    </xf>
    <xf numFmtId="2" fontId="4" fillId="37" borderId="10" xfId="0" applyNumberFormat="1" applyFont="1" applyFill="1" applyBorder="1" applyAlignment="1">
      <alignment wrapText="1"/>
    </xf>
    <xf numFmtId="2" fontId="4" fillId="34" borderId="0" xfId="0" applyNumberFormat="1" applyFont="1" applyFill="1" applyAlignment="1">
      <alignment/>
    </xf>
    <xf numFmtId="2" fontId="4" fillId="33" borderId="14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 wrapText="1"/>
    </xf>
    <xf numFmtId="2" fontId="4" fillId="33" borderId="17" xfId="0" applyNumberFormat="1" applyFont="1" applyFill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 textRotation="90" wrapText="1"/>
    </xf>
    <xf numFmtId="2" fontId="4" fillId="0" borderId="14" xfId="0" applyNumberFormat="1" applyFont="1" applyBorder="1" applyAlignment="1">
      <alignment textRotation="90" wrapText="1"/>
    </xf>
    <xf numFmtId="2" fontId="4" fillId="0" borderId="21" xfId="0" applyNumberFormat="1" applyFont="1" applyBorder="1" applyAlignment="1">
      <alignment textRotation="90" wrapText="1"/>
    </xf>
    <xf numFmtId="2" fontId="4" fillId="0" borderId="14" xfId="0" applyNumberFormat="1" applyFont="1" applyBorder="1" applyAlignment="1">
      <alignment wrapText="1"/>
    </xf>
    <xf numFmtId="2" fontId="4" fillId="0" borderId="13" xfId="0" applyNumberFormat="1" applyFont="1" applyBorder="1" applyAlignment="1">
      <alignment wrapText="1"/>
    </xf>
    <xf numFmtId="2" fontId="4" fillId="0" borderId="21" xfId="0" applyNumberFormat="1" applyFont="1" applyBorder="1" applyAlignment="1">
      <alignment wrapText="1"/>
    </xf>
    <xf numFmtId="2" fontId="4" fillId="0" borderId="12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0" xfId="0" applyNumberFormat="1" applyFont="1" applyBorder="1" applyAlignment="1">
      <alignment wrapText="1"/>
    </xf>
    <xf numFmtId="2" fontId="4" fillId="0" borderId="16" xfId="0" applyNumberFormat="1" applyFont="1" applyBorder="1" applyAlignment="1">
      <alignment/>
    </xf>
    <xf numFmtId="2" fontId="4" fillId="34" borderId="14" xfId="0" applyNumberFormat="1" applyFont="1" applyFill="1" applyBorder="1" applyAlignment="1">
      <alignment/>
    </xf>
    <xf numFmtId="2" fontId="4" fillId="0" borderId="18" xfId="0" applyNumberFormat="1" applyFont="1" applyBorder="1" applyAlignment="1">
      <alignment/>
    </xf>
    <xf numFmtId="2" fontId="4" fillId="38" borderId="11" xfId="0" applyNumberFormat="1" applyFont="1" applyFill="1" applyBorder="1" applyAlignment="1">
      <alignment wrapText="1"/>
    </xf>
    <xf numFmtId="2" fontId="4" fillId="38" borderId="0" xfId="0" applyNumberFormat="1" applyFont="1" applyFill="1" applyBorder="1" applyAlignment="1">
      <alignment/>
    </xf>
    <xf numFmtId="2" fontId="4" fillId="39" borderId="0" xfId="0" applyNumberFormat="1" applyFont="1" applyFill="1" applyBorder="1" applyAlignment="1">
      <alignment/>
    </xf>
    <xf numFmtId="2" fontId="4" fillId="39" borderId="0" xfId="0" applyNumberFormat="1" applyFont="1" applyFill="1" applyBorder="1" applyAlignment="1">
      <alignment wrapText="1"/>
    </xf>
    <xf numFmtId="2" fontId="4" fillId="36" borderId="0" xfId="0" applyNumberFormat="1" applyFont="1" applyFill="1" applyBorder="1" applyAlignment="1">
      <alignment/>
    </xf>
    <xf numFmtId="2" fontId="4" fillId="36" borderId="0" xfId="0" applyNumberFormat="1" applyFont="1" applyFill="1" applyBorder="1" applyAlignment="1">
      <alignment wrapText="1"/>
    </xf>
    <xf numFmtId="2" fontId="4" fillId="0" borderId="0" xfId="0" applyNumberFormat="1" applyFont="1" applyAlignment="1">
      <alignment/>
    </xf>
    <xf numFmtId="2" fontId="4" fillId="0" borderId="11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wrapText="1"/>
    </xf>
    <xf numFmtId="2" fontId="4" fillId="0" borderId="17" xfId="0" applyNumberFormat="1" applyFont="1" applyBorder="1" applyAlignment="1">
      <alignment wrapText="1"/>
    </xf>
    <xf numFmtId="2" fontId="4" fillId="0" borderId="19" xfId="0" applyNumberFormat="1" applyFont="1" applyBorder="1" applyAlignment="1">
      <alignment wrapText="1"/>
    </xf>
    <xf numFmtId="2" fontId="5" fillId="0" borderId="11" xfId="0" applyNumberFormat="1" applyFont="1" applyBorder="1" applyAlignment="1">
      <alignment/>
    </xf>
    <xf numFmtId="2" fontId="4" fillId="0" borderId="15" xfId="0" applyNumberFormat="1" applyFont="1" applyBorder="1" applyAlignment="1">
      <alignment wrapText="1"/>
    </xf>
    <xf numFmtId="2" fontId="4" fillId="0" borderId="0" xfId="0" applyNumberFormat="1" applyFont="1" applyAlignment="1">
      <alignment wrapText="1"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40" borderId="11" xfId="0" applyNumberFormat="1" applyFont="1" applyFill="1" applyBorder="1" applyAlignment="1">
      <alignment/>
    </xf>
    <xf numFmtId="2" fontId="3" fillId="40" borderId="11" xfId="0" applyNumberFormat="1" applyFont="1" applyFill="1" applyBorder="1" applyAlignment="1">
      <alignment/>
    </xf>
    <xf numFmtId="2" fontId="4" fillId="40" borderId="14" xfId="0" applyNumberFormat="1" applyFont="1" applyFill="1" applyBorder="1" applyAlignment="1">
      <alignment/>
    </xf>
    <xf numFmtId="2" fontId="4" fillId="40" borderId="11" xfId="0" applyNumberFormat="1" applyFont="1" applyFill="1" applyBorder="1" applyAlignment="1">
      <alignment wrapText="1"/>
    </xf>
    <xf numFmtId="2" fontId="4" fillId="40" borderId="11" xfId="0" applyNumberFormat="1" applyFont="1" applyFill="1" applyBorder="1" applyAlignment="1">
      <alignment textRotation="90" wrapText="1"/>
    </xf>
    <xf numFmtId="2" fontId="4" fillId="41" borderId="11" xfId="0" applyNumberFormat="1" applyFont="1" applyFill="1" applyBorder="1" applyAlignment="1">
      <alignment wrapText="1"/>
    </xf>
    <xf numFmtId="2" fontId="4" fillId="41" borderId="11" xfId="0" applyNumberFormat="1" applyFont="1" applyFill="1" applyBorder="1" applyAlignment="1">
      <alignment/>
    </xf>
    <xf numFmtId="2" fontId="4" fillId="41" borderId="14" xfId="0" applyNumberFormat="1" applyFont="1" applyFill="1" applyBorder="1" applyAlignment="1">
      <alignment wrapText="1"/>
    </xf>
    <xf numFmtId="2" fontId="4" fillId="33" borderId="15" xfId="0" applyNumberFormat="1" applyFont="1" applyFill="1" applyBorder="1" applyAlignment="1">
      <alignment/>
    </xf>
    <xf numFmtId="2" fontId="4" fillId="33" borderId="17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42" borderId="11" xfId="0" applyFill="1" applyBorder="1" applyAlignment="1">
      <alignment/>
    </xf>
    <xf numFmtId="10" fontId="0" fillId="42" borderId="11" xfId="0" applyNumberFormat="1" applyFill="1" applyBorder="1" applyAlignment="1">
      <alignment/>
    </xf>
    <xf numFmtId="2" fontId="0" fillId="42" borderId="11" xfId="0" applyNumberFormat="1" applyFill="1" applyBorder="1" applyAlignment="1">
      <alignment/>
    </xf>
    <xf numFmtId="10" fontId="0" fillId="42" borderId="11" xfId="0" applyNumberFormat="1" applyFont="1" applyFill="1" applyBorder="1" applyAlignment="1">
      <alignment/>
    </xf>
    <xf numFmtId="0" fontId="0" fillId="42" borderId="11" xfId="0" applyFont="1" applyFill="1" applyBorder="1" applyAlignment="1">
      <alignment/>
    </xf>
    <xf numFmtId="2" fontId="0" fillId="42" borderId="11" xfId="0" applyNumberFormat="1" applyFont="1" applyFill="1" applyBorder="1" applyAlignment="1">
      <alignment/>
    </xf>
    <xf numFmtId="2" fontId="0" fillId="42" borderId="21" xfId="0" applyNumberFormat="1" applyFill="1" applyBorder="1" applyAlignment="1">
      <alignment/>
    </xf>
    <xf numFmtId="2" fontId="0" fillId="42" borderId="0" xfId="0" applyNumberFormat="1" applyFill="1" applyAlignment="1">
      <alignment/>
    </xf>
    <xf numFmtId="2" fontId="0" fillId="2" borderId="11" xfId="0" applyNumberFormat="1" applyFill="1" applyBorder="1" applyAlignment="1">
      <alignment/>
    </xf>
    <xf numFmtId="10" fontId="0" fillId="2" borderId="11" xfId="0" applyNumberFormat="1" applyFill="1" applyBorder="1" applyAlignment="1">
      <alignment/>
    </xf>
    <xf numFmtId="2" fontId="0" fillId="2" borderId="11" xfId="0" applyNumberFormat="1" applyFont="1" applyFill="1" applyBorder="1" applyAlignment="1">
      <alignment horizontal="right"/>
    </xf>
    <xf numFmtId="2" fontId="0" fillId="43" borderId="11" xfId="0" applyNumberFormat="1" applyFill="1" applyBorder="1" applyAlignment="1">
      <alignment/>
    </xf>
    <xf numFmtId="10" fontId="0" fillId="43" borderId="21" xfId="0" applyNumberFormat="1" applyFill="1" applyBorder="1" applyAlignment="1">
      <alignment/>
    </xf>
    <xf numFmtId="2" fontId="0" fillId="43" borderId="21" xfId="0" applyNumberFormat="1" applyFill="1" applyBorder="1" applyAlignment="1">
      <alignment/>
    </xf>
    <xf numFmtId="10" fontId="0" fillId="43" borderId="10" xfId="0" applyNumberFormat="1" applyFill="1" applyBorder="1" applyAlignment="1">
      <alignment/>
    </xf>
    <xf numFmtId="2" fontId="0" fillId="43" borderId="10" xfId="0" applyNumberFormat="1" applyFill="1" applyBorder="1" applyAlignment="1">
      <alignment/>
    </xf>
    <xf numFmtId="10" fontId="0" fillId="43" borderId="11" xfId="0" applyNumberFormat="1" applyFill="1" applyBorder="1" applyAlignment="1">
      <alignment/>
    </xf>
    <xf numFmtId="10" fontId="0" fillId="43" borderId="0" xfId="0" applyNumberFormat="1" applyFill="1" applyAlignment="1">
      <alignment/>
    </xf>
    <xf numFmtId="2" fontId="0" fillId="43" borderId="0" xfId="0" applyNumberFormat="1" applyFill="1" applyAlignment="1">
      <alignment/>
    </xf>
    <xf numFmtId="205" fontId="0" fillId="0" borderId="11" xfId="0" applyNumberFormat="1" applyBorder="1" applyAlignment="1">
      <alignment/>
    </xf>
    <xf numFmtId="205" fontId="0" fillId="2" borderId="11" xfId="0" applyNumberFormat="1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2" fontId="0" fillId="2" borderId="21" xfId="0" applyNumberForma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0" xfId="0" applyFill="1" applyBorder="1" applyAlignment="1">
      <alignment/>
    </xf>
    <xf numFmtId="205" fontId="0" fillId="0" borderId="21" xfId="0" applyNumberFormat="1" applyBorder="1" applyAlignment="1">
      <alignment/>
    </xf>
    <xf numFmtId="205" fontId="0" fillId="2" borderId="21" xfId="0" applyNumberFormat="1" applyFill="1" applyBorder="1" applyAlignment="1">
      <alignment/>
    </xf>
    <xf numFmtId="205" fontId="0" fillId="0" borderId="22" xfId="0" applyNumberFormat="1" applyBorder="1" applyAlignment="1">
      <alignment/>
    </xf>
    <xf numFmtId="205" fontId="0" fillId="0" borderId="10" xfId="0" applyNumberFormat="1" applyBorder="1" applyAlignment="1">
      <alignment/>
    </xf>
    <xf numFmtId="0" fontId="0" fillId="2" borderId="0" xfId="0" applyFill="1" applyBorder="1" applyAlignment="1">
      <alignment horizontal="center"/>
    </xf>
    <xf numFmtId="2" fontId="0" fillId="42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view="pageLayout" zoomScale="130" zoomScalePageLayoutView="130" workbookViewId="0" topLeftCell="A9">
      <selection activeCell="K92" sqref="K92"/>
    </sheetView>
  </sheetViews>
  <sheetFormatPr defaultColWidth="9.140625" defaultRowHeight="12.75"/>
  <cols>
    <col min="1" max="1" width="25.7109375" style="82" customWidth="1"/>
    <col min="2" max="2" width="19.140625" style="75" customWidth="1"/>
    <col min="3" max="3" width="9.140625" style="75" customWidth="1"/>
    <col min="4" max="4" width="8.140625" style="82" customWidth="1"/>
    <col min="5" max="5" width="6.57421875" style="75" customWidth="1"/>
    <col min="6" max="6" width="8.00390625" style="75" customWidth="1"/>
    <col min="7" max="9" width="6.28125" style="75" customWidth="1"/>
    <col min="10" max="11" width="7.7109375" style="75" customWidth="1"/>
    <col min="12" max="12" width="10.00390625" style="75" customWidth="1"/>
  </cols>
  <sheetData>
    <row r="1" spans="1:12" s="1" customFormat="1" ht="12.75">
      <c r="A1" s="17" t="s">
        <v>32</v>
      </c>
      <c r="B1" s="18"/>
      <c r="C1" s="18"/>
      <c r="D1" s="19"/>
      <c r="E1" s="20"/>
      <c r="F1" s="11"/>
      <c r="G1" s="11"/>
      <c r="H1" s="11"/>
      <c r="I1" s="11"/>
      <c r="J1" s="11"/>
      <c r="K1" s="11"/>
      <c r="L1" s="11"/>
    </row>
    <row r="2" spans="1:12" s="1" customFormat="1" ht="12.75">
      <c r="A2" s="17"/>
      <c r="B2" s="18">
        <v>94281</v>
      </c>
      <c r="C2" s="18" t="s">
        <v>89</v>
      </c>
      <c r="D2" s="19"/>
      <c r="E2" s="20"/>
      <c r="F2" s="11"/>
      <c r="G2" s="11"/>
      <c r="H2" s="11"/>
      <c r="I2" s="11"/>
      <c r="J2" s="11"/>
      <c r="K2" s="11"/>
      <c r="L2" s="11"/>
    </row>
    <row r="3" spans="1:12" s="1" customFormat="1" ht="12.75">
      <c r="A3" s="17" t="s">
        <v>59</v>
      </c>
      <c r="B3" s="18">
        <v>300</v>
      </c>
      <c r="C3" s="18"/>
      <c r="D3" s="19"/>
      <c r="E3" s="20"/>
      <c r="F3" s="11"/>
      <c r="G3" s="11"/>
      <c r="H3" s="11"/>
      <c r="I3" s="11"/>
      <c r="J3" s="11"/>
      <c r="K3" s="11"/>
      <c r="L3" s="11"/>
    </row>
    <row r="4" spans="1:12" s="2" customFormat="1" ht="11.25">
      <c r="A4" s="21" t="s">
        <v>60</v>
      </c>
      <c r="B4" s="22">
        <f>B2-B3</f>
        <v>93981</v>
      </c>
      <c r="C4" s="23"/>
      <c r="D4" s="21"/>
      <c r="E4" s="24"/>
      <c r="F4" s="24"/>
      <c r="G4" s="24"/>
      <c r="H4" s="24"/>
      <c r="I4" s="24"/>
      <c r="J4" s="24"/>
      <c r="K4" s="24"/>
      <c r="L4" s="24"/>
    </row>
    <row r="5" spans="1:12" s="4" customFormat="1" ht="11.25">
      <c r="A5" s="25"/>
      <c r="B5" s="26"/>
      <c r="C5" s="26"/>
      <c r="D5" s="27"/>
      <c r="E5" s="26"/>
      <c r="F5" s="26"/>
      <c r="G5" s="26"/>
      <c r="H5" s="26"/>
      <c r="I5" s="26"/>
      <c r="J5" s="26"/>
      <c r="K5" s="26"/>
      <c r="L5" s="26"/>
    </row>
    <row r="6" spans="1:12" s="4" customFormat="1" ht="27.75">
      <c r="A6" s="28"/>
      <c r="B6" s="20" t="s">
        <v>0</v>
      </c>
      <c r="C6" s="29" t="s">
        <v>27</v>
      </c>
      <c r="D6" s="30"/>
      <c r="E6" s="31"/>
      <c r="F6" s="31"/>
      <c r="G6" s="31"/>
      <c r="H6" s="31"/>
      <c r="I6" s="31"/>
      <c r="J6" s="31"/>
      <c r="K6" s="31"/>
      <c r="L6" s="31"/>
    </row>
    <row r="7" spans="1:12" s="2" customFormat="1" ht="18.75">
      <c r="A7" s="32" t="s">
        <v>129</v>
      </c>
      <c r="B7" s="33">
        <f>B4*(45/100)</f>
        <v>42291.450000000004</v>
      </c>
      <c r="C7" s="33"/>
      <c r="D7" s="34"/>
      <c r="E7" s="35"/>
      <c r="F7" s="35"/>
      <c r="G7" s="35"/>
      <c r="H7" s="35"/>
      <c r="I7" s="35"/>
      <c r="J7" s="35"/>
      <c r="K7" s="35"/>
      <c r="L7" s="35"/>
    </row>
    <row r="8" spans="1:12" s="2" customFormat="1" ht="11.25">
      <c r="A8" s="32" t="s">
        <v>130</v>
      </c>
      <c r="B8" s="33"/>
      <c r="C8" s="33">
        <f>B110</f>
        <v>1879.6200000000001</v>
      </c>
      <c r="D8" s="36"/>
      <c r="E8" s="37"/>
      <c r="F8" s="37"/>
      <c r="G8" s="37"/>
      <c r="H8" s="37"/>
      <c r="I8" s="37"/>
      <c r="J8" s="37"/>
      <c r="K8" s="37"/>
      <c r="L8" s="37"/>
    </row>
    <row r="9" spans="1:12" s="2" customFormat="1" ht="11.25">
      <c r="A9" s="32" t="s">
        <v>131</v>
      </c>
      <c r="B9" s="33"/>
      <c r="C9" s="33">
        <f>B118</f>
        <v>1879.62</v>
      </c>
      <c r="D9" s="36"/>
      <c r="E9" s="37"/>
      <c r="F9" s="37"/>
      <c r="G9" s="37"/>
      <c r="H9" s="37"/>
      <c r="I9" s="37"/>
      <c r="J9" s="37"/>
      <c r="K9" s="37"/>
      <c r="L9" s="37"/>
    </row>
    <row r="10" spans="1:12" s="2" customFormat="1" ht="11.25">
      <c r="A10" s="32" t="s">
        <v>52</v>
      </c>
      <c r="B10" s="33"/>
      <c r="C10" s="33">
        <f>B123</f>
        <v>1629.62</v>
      </c>
      <c r="D10" s="36" t="s">
        <v>32</v>
      </c>
      <c r="E10" s="37"/>
      <c r="F10" s="37"/>
      <c r="G10" s="37"/>
      <c r="H10" s="37"/>
      <c r="I10" s="37"/>
      <c r="J10" s="37"/>
      <c r="K10" s="37"/>
      <c r="L10" s="37"/>
    </row>
    <row r="11" spans="1:12" s="2" customFormat="1" ht="11.25">
      <c r="A11" s="32"/>
      <c r="B11" s="33"/>
      <c r="C11" s="33">
        <f>C8+C9+C10</f>
        <v>5388.86</v>
      </c>
      <c r="D11" s="38"/>
      <c r="E11" s="39"/>
      <c r="F11" s="39"/>
      <c r="G11" s="39"/>
      <c r="H11" s="39"/>
      <c r="I11" s="39"/>
      <c r="J11" s="39"/>
      <c r="K11" s="39"/>
      <c r="L11" s="39"/>
    </row>
    <row r="12" spans="1:12" s="2" customFormat="1" ht="11.25">
      <c r="A12" s="18" t="s">
        <v>126</v>
      </c>
      <c r="B12" s="10">
        <f>B4*30/100</f>
        <v>28194.3</v>
      </c>
      <c r="C12" s="10">
        <f>(B4+C11)*30/100</f>
        <v>29810.958</v>
      </c>
      <c r="D12" s="18"/>
      <c r="E12" s="12"/>
      <c r="F12" s="12"/>
      <c r="G12" s="12"/>
      <c r="H12" s="12"/>
      <c r="I12" s="12"/>
      <c r="J12" s="12"/>
      <c r="K12" s="12"/>
      <c r="L12" s="12"/>
    </row>
    <row r="13" spans="1:12" s="2" customFormat="1" ht="11.25">
      <c r="A13" s="18" t="s">
        <v>127</v>
      </c>
      <c r="B13" s="10">
        <f>B4*5/100</f>
        <v>4699.05</v>
      </c>
      <c r="C13" s="10">
        <f>(B4+C11)*5/100</f>
        <v>4968.4929999999995</v>
      </c>
      <c r="D13" s="18"/>
      <c r="E13" s="40"/>
      <c r="F13" s="40"/>
      <c r="G13" s="40"/>
      <c r="H13" s="40"/>
      <c r="I13" s="40"/>
      <c r="J13" s="40"/>
      <c r="K13" s="40"/>
      <c r="L13" s="40"/>
    </row>
    <row r="14" spans="1:12" s="2" customFormat="1" ht="11.25">
      <c r="A14" s="18" t="s">
        <v>128</v>
      </c>
      <c r="B14" s="10">
        <f>B4*10/100</f>
        <v>9398.1</v>
      </c>
      <c r="C14" s="10">
        <f>(B4+C11)*10/100</f>
        <v>9936.985999999999</v>
      </c>
      <c r="D14" s="18"/>
      <c r="E14" s="40"/>
      <c r="F14" s="40"/>
      <c r="G14" s="40"/>
      <c r="H14" s="40"/>
      <c r="I14" s="40"/>
      <c r="J14" s="40"/>
      <c r="K14" s="40"/>
      <c r="L14" s="40"/>
    </row>
    <row r="15" spans="1:12" s="2" customFormat="1" ht="11.25" hidden="1">
      <c r="A15" s="18"/>
      <c r="B15" s="86">
        <v>0</v>
      </c>
      <c r="C15" s="12"/>
      <c r="D15" s="11"/>
      <c r="E15" s="12"/>
      <c r="F15" s="12"/>
      <c r="G15" s="12"/>
      <c r="H15" s="12"/>
      <c r="I15" s="12"/>
      <c r="J15" s="12"/>
      <c r="K15" s="12"/>
      <c r="L15" s="12"/>
    </row>
    <row r="16" spans="1:12" s="2" customFormat="1" ht="11.25" hidden="1">
      <c r="A16" s="83"/>
      <c r="B16" s="86">
        <v>0</v>
      </c>
      <c r="C16" s="12"/>
      <c r="D16" s="11"/>
      <c r="E16" s="12"/>
      <c r="F16" s="12"/>
      <c r="G16" s="12">
        <v>900</v>
      </c>
      <c r="H16" s="12"/>
      <c r="I16" s="12"/>
      <c r="J16" s="12"/>
      <c r="K16" s="12"/>
      <c r="L16" s="12"/>
    </row>
    <row r="17" spans="1:12" s="2" customFormat="1" ht="11.25" hidden="1">
      <c r="A17" s="83"/>
      <c r="B17" s="86">
        <v>0</v>
      </c>
      <c r="C17" s="12"/>
      <c r="D17" s="11"/>
      <c r="E17" s="12"/>
      <c r="F17" s="12"/>
      <c r="G17" s="12"/>
      <c r="H17" s="12"/>
      <c r="I17" s="12"/>
      <c r="J17" s="12"/>
      <c r="K17" s="12"/>
      <c r="L17" s="12"/>
    </row>
    <row r="18" spans="1:12" s="2" customFormat="1" ht="11.25" hidden="1">
      <c r="A18" s="83"/>
      <c r="B18" s="86">
        <v>0</v>
      </c>
      <c r="C18" s="12"/>
      <c r="D18" s="11"/>
      <c r="E18" s="12"/>
      <c r="F18" s="12"/>
      <c r="G18" s="12"/>
      <c r="H18" s="12"/>
      <c r="I18" s="12"/>
      <c r="J18" s="12"/>
      <c r="K18" s="12"/>
      <c r="L18" s="12"/>
    </row>
    <row r="19" spans="1:12" s="2" customFormat="1" ht="11.25" hidden="1">
      <c r="A19" s="83"/>
      <c r="B19" s="86">
        <v>0</v>
      </c>
      <c r="C19" s="12"/>
      <c r="D19" s="11"/>
      <c r="E19" s="12"/>
      <c r="F19" s="12"/>
      <c r="G19" s="12"/>
      <c r="H19" s="12"/>
      <c r="I19" s="12"/>
      <c r="J19" s="12"/>
      <c r="K19" s="12"/>
      <c r="L19" s="12"/>
    </row>
    <row r="20" spans="1:12" s="2" customFormat="1" ht="11.25" hidden="1">
      <c r="A20" s="83"/>
      <c r="B20" s="86">
        <v>0</v>
      </c>
      <c r="C20" s="12"/>
      <c r="D20" s="11"/>
      <c r="E20" s="12"/>
      <c r="F20" s="12"/>
      <c r="G20" s="12"/>
      <c r="H20" s="12"/>
      <c r="I20" s="12"/>
      <c r="J20" s="12"/>
      <c r="K20" s="12"/>
      <c r="L20" s="12"/>
    </row>
    <row r="21" spans="1:12" s="2" customFormat="1" ht="11.25" hidden="1">
      <c r="A21" s="83"/>
      <c r="B21" s="86">
        <v>0</v>
      </c>
      <c r="C21" s="12"/>
      <c r="D21" s="11"/>
      <c r="E21" s="12"/>
      <c r="F21" s="12"/>
      <c r="G21" s="12"/>
      <c r="H21" s="12"/>
      <c r="I21" s="12"/>
      <c r="J21" s="12"/>
      <c r="K21" s="12"/>
      <c r="L21" s="12"/>
    </row>
    <row r="22" spans="1:12" s="2" customFormat="1" ht="11.25" hidden="1">
      <c r="A22" s="83"/>
      <c r="B22" s="86">
        <v>0</v>
      </c>
      <c r="C22" s="12"/>
      <c r="D22" s="11"/>
      <c r="E22" s="12"/>
      <c r="F22" s="12"/>
      <c r="G22" s="12"/>
      <c r="H22" s="12"/>
      <c r="I22" s="12"/>
      <c r="J22" s="12"/>
      <c r="K22" s="12"/>
      <c r="L22" s="12"/>
    </row>
    <row r="23" spans="1:12" s="2" customFormat="1" ht="11.25" hidden="1">
      <c r="A23" s="83"/>
      <c r="B23" s="86">
        <v>0</v>
      </c>
      <c r="C23" s="12"/>
      <c r="D23" s="11"/>
      <c r="E23" s="12"/>
      <c r="F23" s="12"/>
      <c r="G23" s="12"/>
      <c r="H23" s="12"/>
      <c r="I23" s="12"/>
      <c r="J23" s="12"/>
      <c r="K23" s="12"/>
      <c r="L23" s="12"/>
    </row>
    <row r="24" spans="1:12" s="2" customFormat="1" ht="11.25" hidden="1">
      <c r="A24" s="42" t="s">
        <v>53</v>
      </c>
      <c r="B24" s="87">
        <f>SUM(B15:B23)</f>
        <v>0</v>
      </c>
      <c r="C24" s="14"/>
      <c r="D24" s="13"/>
      <c r="E24" s="14"/>
      <c r="F24" s="14"/>
      <c r="G24" s="14"/>
      <c r="H24" s="14"/>
      <c r="I24" s="14"/>
      <c r="J24" s="14"/>
      <c r="K24" s="14"/>
      <c r="L24" s="14"/>
    </row>
    <row r="25" spans="1:12" ht="12.75">
      <c r="A25" s="18" t="s">
        <v>39</v>
      </c>
      <c r="B25" s="10">
        <f>B14-B24</f>
        <v>9398.1</v>
      </c>
      <c r="C25" s="84"/>
      <c r="D25" s="18"/>
      <c r="E25" s="12"/>
      <c r="F25" s="12"/>
      <c r="G25" s="12"/>
      <c r="H25" s="12"/>
      <c r="I25" s="12"/>
      <c r="J25" s="12"/>
      <c r="K25" s="12"/>
      <c r="L25" s="12"/>
    </row>
    <row r="26" spans="1:12" s="2" customFormat="1" ht="18.75">
      <c r="A26" s="43" t="s">
        <v>61</v>
      </c>
      <c r="B26" s="33">
        <f>B4*45%</f>
        <v>42291.450000000004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</row>
    <row r="27" spans="1:12" s="2" customFormat="1" ht="11.25">
      <c r="A27" s="32" t="s">
        <v>40</v>
      </c>
      <c r="B27" s="33">
        <f>L102</f>
        <v>894.2400000000002</v>
      </c>
      <c r="C27" s="33"/>
      <c r="D27" s="36"/>
      <c r="E27" s="37"/>
      <c r="F27" s="37"/>
      <c r="G27" s="37"/>
      <c r="H27" s="37"/>
      <c r="I27" s="37"/>
      <c r="J27" s="37"/>
      <c r="K27" s="37"/>
      <c r="L27" s="37"/>
    </row>
    <row r="28" spans="1:12" s="2" customFormat="1" ht="11.25">
      <c r="A28" s="44" t="s">
        <v>41</v>
      </c>
      <c r="B28" s="33">
        <f>SUM(B26:B27)</f>
        <v>43185.69</v>
      </c>
      <c r="C28" s="33">
        <v>0</v>
      </c>
      <c r="D28" s="38"/>
      <c r="E28" s="39"/>
      <c r="F28" s="39"/>
      <c r="G28" s="39"/>
      <c r="H28" s="39"/>
      <c r="I28" s="39"/>
      <c r="J28" s="39"/>
      <c r="K28" s="39"/>
      <c r="L28" s="39"/>
    </row>
    <row r="29" spans="1:12" s="4" customFormat="1" ht="11.25">
      <c r="A29" s="25"/>
      <c r="B29" s="45"/>
      <c r="C29" s="26"/>
      <c r="D29" s="27"/>
      <c r="E29" s="26"/>
      <c r="F29" s="26"/>
      <c r="G29" s="26"/>
      <c r="H29" s="26"/>
      <c r="I29" s="26"/>
      <c r="J29" s="26"/>
      <c r="K29" s="26"/>
      <c r="L29" s="26"/>
    </row>
    <row r="30" spans="1:12" s="3" customFormat="1" ht="11.25">
      <c r="A30" s="18" t="s">
        <v>62</v>
      </c>
      <c r="B30" s="46"/>
      <c r="C30" s="47"/>
      <c r="D30" s="48"/>
      <c r="E30" s="49"/>
      <c r="F30" s="49"/>
      <c r="G30" s="49"/>
      <c r="H30" s="49"/>
      <c r="I30" s="49"/>
      <c r="J30" s="49"/>
      <c r="K30" s="49"/>
      <c r="L30" s="49"/>
    </row>
    <row r="31" spans="1:12" s="2" customFormat="1" ht="11.25">
      <c r="A31" s="18" t="s">
        <v>122</v>
      </c>
      <c r="B31" s="50">
        <v>250</v>
      </c>
      <c r="C31" s="12"/>
      <c r="D31" s="27"/>
      <c r="E31" s="12"/>
      <c r="F31" s="12"/>
      <c r="G31" s="12"/>
      <c r="H31" s="12"/>
      <c r="I31" s="12"/>
      <c r="J31" s="12"/>
      <c r="K31" s="12"/>
      <c r="L31" s="12"/>
    </row>
    <row r="32" spans="1:12" s="2" customFormat="1" ht="11.25">
      <c r="A32" s="18" t="s">
        <v>63</v>
      </c>
      <c r="B32" s="88">
        <v>5</v>
      </c>
      <c r="C32" s="10">
        <f>B31*B32</f>
        <v>1250</v>
      </c>
      <c r="D32" s="25"/>
      <c r="E32" s="12"/>
      <c r="F32" s="12"/>
      <c r="G32" s="12"/>
      <c r="H32" s="12"/>
      <c r="I32" s="12"/>
      <c r="J32" s="12"/>
      <c r="K32" s="12"/>
      <c r="L32" s="12"/>
    </row>
    <row r="33" spans="1:12" s="3" customFormat="1" ht="11.25">
      <c r="A33" s="18" t="s">
        <v>123</v>
      </c>
      <c r="B33" s="94"/>
      <c r="C33" s="96"/>
      <c r="D33" s="95"/>
      <c r="E33" s="49"/>
      <c r="F33" s="49"/>
      <c r="G33" s="49"/>
      <c r="H33" s="49"/>
      <c r="I33" s="49"/>
      <c r="J33" s="49"/>
      <c r="K33" s="49"/>
      <c r="L33" s="49"/>
    </row>
    <row r="34" spans="1:12" s="2" customFormat="1" ht="11.25">
      <c r="A34" s="18" t="s">
        <v>124</v>
      </c>
      <c r="B34" s="50">
        <v>300</v>
      </c>
      <c r="C34" s="10">
        <f>B34*D34</f>
        <v>0</v>
      </c>
      <c r="D34" s="27">
        <v>0</v>
      </c>
      <c r="E34" s="12"/>
      <c r="F34" s="12"/>
      <c r="G34" s="12"/>
      <c r="H34" s="12"/>
      <c r="I34" s="12"/>
      <c r="J34" s="12"/>
      <c r="K34" s="12"/>
      <c r="L34" s="12"/>
    </row>
    <row r="35" spans="1:12" s="2" customFormat="1" ht="11.25">
      <c r="A35" s="18"/>
      <c r="B35" s="50">
        <v>350</v>
      </c>
      <c r="C35" s="10">
        <f aca="true" t="shared" si="0" ref="C35:C43">B35*D35</f>
        <v>0</v>
      </c>
      <c r="D35" s="27">
        <v>0</v>
      </c>
      <c r="E35" s="12"/>
      <c r="F35" s="12"/>
      <c r="G35" s="12"/>
      <c r="H35" s="12"/>
      <c r="I35" s="12"/>
      <c r="J35" s="12"/>
      <c r="K35" s="12"/>
      <c r="L35" s="12"/>
    </row>
    <row r="36" spans="1:12" s="2" customFormat="1" ht="11.25">
      <c r="A36" s="18"/>
      <c r="B36" s="50">
        <v>400</v>
      </c>
      <c r="C36" s="10">
        <f t="shared" si="0"/>
        <v>0</v>
      </c>
      <c r="D36" s="27">
        <v>0</v>
      </c>
      <c r="E36" s="12"/>
      <c r="F36" s="12"/>
      <c r="G36" s="12"/>
      <c r="H36" s="12"/>
      <c r="I36" s="12"/>
      <c r="J36" s="12"/>
      <c r="K36" s="12"/>
      <c r="L36" s="12"/>
    </row>
    <row r="37" spans="1:12" s="2" customFormat="1" ht="11.25">
      <c r="A37" s="18"/>
      <c r="B37" s="50">
        <v>450</v>
      </c>
      <c r="C37" s="10">
        <f t="shared" si="0"/>
        <v>0</v>
      </c>
      <c r="D37" s="27">
        <v>0</v>
      </c>
      <c r="E37" s="12"/>
      <c r="F37" s="12"/>
      <c r="G37" s="12"/>
      <c r="H37" s="12"/>
      <c r="I37" s="12"/>
      <c r="J37" s="12"/>
      <c r="K37" s="12"/>
      <c r="L37" s="12"/>
    </row>
    <row r="38" spans="1:12" s="2" customFormat="1" ht="11.25">
      <c r="A38" s="18"/>
      <c r="B38" s="50">
        <v>500</v>
      </c>
      <c r="C38" s="10">
        <f t="shared" si="0"/>
        <v>0</v>
      </c>
      <c r="D38" s="27">
        <v>0</v>
      </c>
      <c r="E38" s="12"/>
      <c r="F38" s="12"/>
      <c r="G38" s="12"/>
      <c r="H38" s="12"/>
      <c r="I38" s="12"/>
      <c r="J38" s="12"/>
      <c r="K38" s="12"/>
      <c r="L38" s="12"/>
    </row>
    <row r="39" spans="1:12" s="2" customFormat="1" ht="11.25">
      <c r="A39" s="18"/>
      <c r="B39" s="50">
        <v>550</v>
      </c>
      <c r="C39" s="10">
        <f t="shared" si="0"/>
        <v>0</v>
      </c>
      <c r="D39" s="27">
        <v>0</v>
      </c>
      <c r="E39" s="12"/>
      <c r="F39" s="12"/>
      <c r="G39" s="12"/>
      <c r="H39" s="12"/>
      <c r="I39" s="12"/>
      <c r="J39" s="12"/>
      <c r="K39" s="12"/>
      <c r="L39" s="12"/>
    </row>
    <row r="40" spans="1:12" s="2" customFormat="1" ht="11.25">
      <c r="A40" s="18"/>
      <c r="B40" s="50">
        <v>600</v>
      </c>
      <c r="C40" s="10">
        <f t="shared" si="0"/>
        <v>0</v>
      </c>
      <c r="D40" s="27">
        <v>0</v>
      </c>
      <c r="E40" s="12"/>
      <c r="F40" s="12"/>
      <c r="G40" s="12"/>
      <c r="H40" s="12"/>
      <c r="I40" s="12"/>
      <c r="J40" s="12"/>
      <c r="K40" s="12"/>
      <c r="L40" s="12"/>
    </row>
    <row r="41" spans="1:12" s="2" customFormat="1" ht="11.25">
      <c r="A41" s="18"/>
      <c r="B41" s="50">
        <v>650</v>
      </c>
      <c r="C41" s="10">
        <f t="shared" si="0"/>
        <v>0</v>
      </c>
      <c r="D41" s="27">
        <v>0</v>
      </c>
      <c r="E41" s="12"/>
      <c r="F41" s="12"/>
      <c r="G41" s="12"/>
      <c r="H41" s="12"/>
      <c r="I41" s="12"/>
      <c r="J41" s="12"/>
      <c r="K41" s="12"/>
      <c r="L41" s="12"/>
    </row>
    <row r="42" spans="1:12" s="2" customFormat="1" ht="11.25">
      <c r="A42" s="18"/>
      <c r="B42" s="50">
        <v>700</v>
      </c>
      <c r="C42" s="10">
        <f t="shared" si="0"/>
        <v>0</v>
      </c>
      <c r="D42" s="27">
        <v>0</v>
      </c>
      <c r="E42" s="12"/>
      <c r="F42" s="12"/>
      <c r="G42" s="12"/>
      <c r="H42" s="12"/>
      <c r="I42" s="12"/>
      <c r="J42" s="12"/>
      <c r="K42" s="12"/>
      <c r="L42" s="12"/>
    </row>
    <row r="43" spans="1:12" s="2" customFormat="1" ht="11.25">
      <c r="A43" s="18"/>
      <c r="B43" s="50">
        <v>750</v>
      </c>
      <c r="C43" s="10">
        <f t="shared" si="0"/>
        <v>750</v>
      </c>
      <c r="D43" s="27">
        <v>1</v>
      </c>
      <c r="E43" s="12"/>
      <c r="F43" s="12"/>
      <c r="G43" s="12"/>
      <c r="H43" s="12"/>
      <c r="I43" s="12"/>
      <c r="J43" s="12"/>
      <c r="K43" s="12"/>
      <c r="L43" s="12"/>
    </row>
    <row r="44" spans="1:12" s="2" customFormat="1" ht="11.25">
      <c r="A44" s="18" t="s">
        <v>125</v>
      </c>
      <c r="B44" s="88">
        <v>0</v>
      </c>
      <c r="C44" s="10">
        <f>SUM(C34:C43)</f>
        <v>750</v>
      </c>
      <c r="D44" s="25"/>
      <c r="E44" s="12"/>
      <c r="F44" s="12"/>
      <c r="G44" s="12"/>
      <c r="H44" s="12"/>
      <c r="I44" s="12"/>
      <c r="J44" s="12"/>
      <c r="K44" s="12"/>
      <c r="L44" s="12"/>
    </row>
    <row r="45" spans="1:12" s="2" customFormat="1" ht="18.75">
      <c r="A45" s="18" t="s">
        <v>68</v>
      </c>
      <c r="B45" s="51">
        <f>B28-C32-C44</f>
        <v>41185.69</v>
      </c>
      <c r="C45" s="52"/>
      <c r="D45" s="25"/>
      <c r="E45" s="12"/>
      <c r="F45" s="12"/>
      <c r="G45" s="12"/>
      <c r="H45" s="12"/>
      <c r="I45" s="12"/>
      <c r="J45" s="12"/>
      <c r="K45" s="12"/>
      <c r="L45" s="12"/>
    </row>
    <row r="46" spans="1:12" s="3" customFormat="1" ht="11.25">
      <c r="A46" s="18" t="s">
        <v>42</v>
      </c>
      <c r="B46" s="46"/>
      <c r="C46" s="53"/>
      <c r="D46" s="48"/>
      <c r="E46" s="49"/>
      <c r="F46" s="49"/>
      <c r="G46" s="49"/>
      <c r="H46" s="49"/>
      <c r="I46" s="49"/>
      <c r="J46" s="49"/>
      <c r="K46" s="49"/>
      <c r="L46" s="49"/>
    </row>
    <row r="47" spans="1:12" s="2" customFormat="1" ht="11.25">
      <c r="A47" s="18" t="s">
        <v>54</v>
      </c>
      <c r="B47" s="51">
        <f>D47*E47</f>
        <v>3.9000000000000004</v>
      </c>
      <c r="C47" s="52"/>
      <c r="D47" s="89">
        <v>3</v>
      </c>
      <c r="E47" s="12">
        <v>1.3</v>
      </c>
      <c r="F47" s="12"/>
      <c r="G47" s="12"/>
      <c r="H47" s="12"/>
      <c r="I47" s="12"/>
      <c r="J47" s="12"/>
      <c r="K47" s="12"/>
      <c r="L47" s="12"/>
    </row>
    <row r="48" spans="1:12" s="2" customFormat="1" ht="11.25">
      <c r="A48" s="18" t="s">
        <v>28</v>
      </c>
      <c r="B48" s="51" t="s">
        <v>96</v>
      </c>
      <c r="C48" s="52">
        <f>B45/(B47+B50+B53+B56)*E47</f>
        <v>2212.4544214876037</v>
      </c>
      <c r="D48" s="28">
        <f>C48*D47</f>
        <v>6637.363264462811</v>
      </c>
      <c r="E48" s="12"/>
      <c r="F48" s="12"/>
      <c r="G48" s="12"/>
      <c r="H48" s="12"/>
      <c r="I48" s="12"/>
      <c r="J48" s="12"/>
      <c r="K48" s="12"/>
      <c r="L48" s="12"/>
    </row>
    <row r="49" spans="1:12" s="2" customFormat="1" ht="18.75">
      <c r="A49" s="18" t="s">
        <v>64</v>
      </c>
      <c r="B49" s="51"/>
      <c r="C49" s="52"/>
      <c r="D49" s="25"/>
      <c r="E49" s="12"/>
      <c r="F49" s="12"/>
      <c r="G49" s="12"/>
      <c r="H49" s="12"/>
      <c r="I49" s="12"/>
      <c r="J49" s="12"/>
      <c r="K49" s="12"/>
      <c r="L49" s="12"/>
    </row>
    <row r="50" spans="1:12" s="2" customFormat="1" ht="11.25">
      <c r="A50" s="18" t="s">
        <v>67</v>
      </c>
      <c r="B50" s="51">
        <f>D50*E50</f>
        <v>1.8</v>
      </c>
      <c r="C50" s="52"/>
      <c r="D50" s="89">
        <v>1</v>
      </c>
      <c r="E50" s="12">
        <v>1.8</v>
      </c>
      <c r="F50" s="12"/>
      <c r="G50" s="12"/>
      <c r="H50" s="12"/>
      <c r="I50" s="12"/>
      <c r="J50" s="12"/>
      <c r="K50" s="12"/>
      <c r="L50" s="12"/>
    </row>
    <row r="51" spans="1:12" s="2" customFormat="1" ht="11.25">
      <c r="A51" s="18" t="s">
        <v>29</v>
      </c>
      <c r="B51" s="51"/>
      <c r="C51" s="52">
        <f>B45/(B47+B50+B53+B56)*E50</f>
        <v>3063.3984297520665</v>
      </c>
      <c r="D51" s="28">
        <f>C51*D50</f>
        <v>3063.3984297520665</v>
      </c>
      <c r="E51" s="40"/>
      <c r="F51" s="40"/>
      <c r="G51" s="40"/>
      <c r="H51" s="40"/>
      <c r="I51" s="40"/>
      <c r="J51" s="40"/>
      <c r="K51" s="40"/>
      <c r="L51" s="40"/>
    </row>
    <row r="52" spans="1:12" s="2" customFormat="1" ht="11.25">
      <c r="A52" s="18" t="s">
        <v>43</v>
      </c>
      <c r="B52" s="51"/>
      <c r="C52" s="52"/>
      <c r="D52" s="25"/>
      <c r="E52" s="12"/>
      <c r="F52" s="12"/>
      <c r="G52" s="12"/>
      <c r="H52" s="12"/>
      <c r="I52" s="12"/>
      <c r="J52" s="12"/>
      <c r="K52" s="12"/>
      <c r="L52" s="12"/>
    </row>
    <row r="53" spans="1:12" s="2" customFormat="1" ht="11.25">
      <c r="A53" s="18" t="s">
        <v>55</v>
      </c>
      <c r="B53" s="51">
        <f>D53*E53</f>
        <v>14</v>
      </c>
      <c r="C53" s="52"/>
      <c r="D53" s="89">
        <v>14</v>
      </c>
      <c r="E53" s="12">
        <v>1</v>
      </c>
      <c r="F53" s="12"/>
      <c r="G53" s="12"/>
      <c r="H53" s="12"/>
      <c r="I53" s="12"/>
      <c r="J53" s="12"/>
      <c r="K53" s="12"/>
      <c r="L53" s="12"/>
    </row>
    <row r="54" spans="1:12" s="2" customFormat="1" ht="11.25">
      <c r="A54" s="18" t="s">
        <v>29</v>
      </c>
      <c r="B54" s="51"/>
      <c r="C54" s="52">
        <f>B45/(B47+B50+B53+B56)*E53</f>
        <v>1701.8880165289258</v>
      </c>
      <c r="D54" s="28">
        <f>C54*D53</f>
        <v>23826.43223140496</v>
      </c>
      <c r="E54" s="40"/>
      <c r="F54" s="40"/>
      <c r="G54" s="40"/>
      <c r="H54" s="40"/>
      <c r="I54" s="40"/>
      <c r="J54" s="40"/>
      <c r="K54" s="40"/>
      <c r="L54" s="40"/>
    </row>
    <row r="55" spans="1:12" s="2" customFormat="1" ht="18.75">
      <c r="A55" s="18" t="s">
        <v>65</v>
      </c>
      <c r="B55" s="51"/>
      <c r="C55" s="52"/>
      <c r="D55" s="25"/>
      <c r="E55" s="12"/>
      <c r="F55" s="12"/>
      <c r="G55" s="12"/>
      <c r="H55" s="12"/>
      <c r="I55" s="12"/>
      <c r="J55" s="12"/>
      <c r="K55" s="12"/>
      <c r="L55" s="12"/>
    </row>
    <row r="56" spans="1:12" s="2" customFormat="1" ht="11.25">
      <c r="A56" s="18" t="s">
        <v>66</v>
      </c>
      <c r="B56" s="51">
        <f>D56*E56</f>
        <v>4.5</v>
      </c>
      <c r="C56" s="52"/>
      <c r="D56" s="89">
        <v>3</v>
      </c>
      <c r="E56" s="12">
        <v>1.5</v>
      </c>
      <c r="F56" s="12"/>
      <c r="G56" s="12"/>
      <c r="H56" s="12"/>
      <c r="I56" s="12"/>
      <c r="J56" s="12"/>
      <c r="K56" s="12"/>
      <c r="L56" s="12"/>
    </row>
    <row r="57" spans="1:12" s="2" customFormat="1" ht="11.25">
      <c r="A57" s="18" t="s">
        <v>29</v>
      </c>
      <c r="B57" s="51"/>
      <c r="C57" s="52">
        <f>B45/(B47+B50+B53+B56)*E56</f>
        <v>2552.832024793389</v>
      </c>
      <c r="D57" s="28">
        <f>C57*D56</f>
        <v>7658.496074380167</v>
      </c>
      <c r="E57" s="40"/>
      <c r="F57" s="40"/>
      <c r="G57" s="40"/>
      <c r="H57" s="40"/>
      <c r="I57" s="40"/>
      <c r="J57" s="40"/>
      <c r="K57" s="40"/>
      <c r="L57" s="40"/>
    </row>
    <row r="58" spans="1:12" s="2" customFormat="1" ht="11.25">
      <c r="A58" s="18"/>
      <c r="B58" s="12"/>
      <c r="C58" s="12"/>
      <c r="D58" s="27"/>
      <c r="E58" s="12"/>
      <c r="F58" s="12"/>
      <c r="G58" s="12"/>
      <c r="H58" s="12"/>
      <c r="I58" s="12"/>
      <c r="J58" s="12"/>
      <c r="K58" s="12"/>
      <c r="L58" s="12"/>
    </row>
    <row r="59" spans="1:12" s="2" customFormat="1" ht="66" hidden="1">
      <c r="A59" s="90" t="s">
        <v>108</v>
      </c>
      <c r="B59" s="55" t="s">
        <v>30</v>
      </c>
      <c r="C59" s="54" t="s">
        <v>26</v>
      </c>
      <c r="D59" s="56" t="s">
        <v>25</v>
      </c>
      <c r="E59" s="52"/>
      <c r="F59" s="50"/>
      <c r="G59" s="50"/>
      <c r="H59" s="50"/>
      <c r="I59" s="50"/>
      <c r="J59" s="50"/>
      <c r="K59" s="50"/>
      <c r="L59" s="50"/>
    </row>
    <row r="60" spans="1:12" s="15" customFormat="1" ht="11.25" hidden="1">
      <c r="A60" s="91" t="s">
        <v>98</v>
      </c>
      <c r="B60" s="93" t="s">
        <v>99</v>
      </c>
      <c r="C60" s="58">
        <f>B34</f>
        <v>300</v>
      </c>
      <c r="D60" s="59">
        <v>750</v>
      </c>
      <c r="E60" s="60" t="s">
        <v>73</v>
      </c>
      <c r="F60" s="61"/>
      <c r="G60" s="61"/>
      <c r="H60" s="61"/>
      <c r="I60" s="61"/>
      <c r="J60" s="61"/>
      <c r="K60" s="61"/>
      <c r="L60" s="61"/>
    </row>
    <row r="61" spans="1:12" s="15" customFormat="1" ht="11.25" hidden="1">
      <c r="A61" s="91" t="s">
        <v>100</v>
      </c>
      <c r="B61" s="93" t="s">
        <v>101</v>
      </c>
      <c r="C61" s="58">
        <f>C60</f>
        <v>300</v>
      </c>
      <c r="D61" s="59">
        <f aca="true" t="shared" si="1" ref="D61:D66">C61</f>
        <v>300</v>
      </c>
      <c r="E61" s="60" t="s">
        <v>73</v>
      </c>
      <c r="F61" s="61"/>
      <c r="G61" s="61"/>
      <c r="H61" s="61"/>
      <c r="I61" s="61"/>
      <c r="J61" s="61"/>
      <c r="K61" s="61"/>
      <c r="L61" s="61"/>
    </row>
    <row r="62" spans="1:12" s="15" customFormat="1" ht="11.25" hidden="1">
      <c r="A62" s="92" t="s">
        <v>102</v>
      </c>
      <c r="B62" s="93" t="s">
        <v>101</v>
      </c>
      <c r="C62" s="58">
        <f>C60</f>
        <v>300</v>
      </c>
      <c r="D62" s="59">
        <f t="shared" si="1"/>
        <v>300</v>
      </c>
      <c r="E62" s="60" t="s">
        <v>73</v>
      </c>
      <c r="F62" s="61"/>
      <c r="G62" s="61"/>
      <c r="H62" s="61"/>
      <c r="I62" s="61"/>
      <c r="J62" s="61"/>
      <c r="K62" s="61"/>
      <c r="L62" s="61"/>
    </row>
    <row r="63" spans="1:12" s="15" customFormat="1" ht="11.25" hidden="1">
      <c r="A63" s="91" t="s">
        <v>83</v>
      </c>
      <c r="B63" s="93" t="s">
        <v>84</v>
      </c>
      <c r="C63" s="58">
        <f>C60</f>
        <v>300</v>
      </c>
      <c r="D63" s="59">
        <f t="shared" si="1"/>
        <v>300</v>
      </c>
      <c r="E63" s="60" t="s">
        <v>73</v>
      </c>
      <c r="F63" s="61"/>
      <c r="G63" s="61"/>
      <c r="H63" s="61"/>
      <c r="I63" s="61"/>
      <c r="J63" s="61"/>
      <c r="K63" s="61"/>
      <c r="L63" s="61"/>
    </row>
    <row r="64" spans="1:12" s="15" customFormat="1" ht="11.25" hidden="1">
      <c r="A64" s="91" t="s">
        <v>82</v>
      </c>
      <c r="B64" s="93" t="s">
        <v>90</v>
      </c>
      <c r="C64" s="58">
        <f>C60</f>
        <v>300</v>
      </c>
      <c r="D64" s="59">
        <f t="shared" si="1"/>
        <v>300</v>
      </c>
      <c r="E64" s="60" t="s">
        <v>73</v>
      </c>
      <c r="F64" s="61"/>
      <c r="G64" s="61"/>
      <c r="H64" s="61"/>
      <c r="I64" s="61"/>
      <c r="J64" s="61"/>
      <c r="K64" s="61"/>
      <c r="L64" s="61"/>
    </row>
    <row r="65" spans="1:12" s="15" customFormat="1" ht="11.25" hidden="1">
      <c r="A65" s="91" t="s">
        <v>109</v>
      </c>
      <c r="B65" s="93" t="s">
        <v>90</v>
      </c>
      <c r="C65" s="58">
        <f>C60</f>
        <v>300</v>
      </c>
      <c r="D65" s="59">
        <f t="shared" si="1"/>
        <v>300</v>
      </c>
      <c r="E65" s="60" t="s">
        <v>73</v>
      </c>
      <c r="F65" s="61"/>
      <c r="G65" s="61"/>
      <c r="H65" s="61"/>
      <c r="I65" s="61"/>
      <c r="J65" s="61"/>
      <c r="K65" s="61"/>
      <c r="L65" s="61"/>
    </row>
    <row r="66" spans="1:12" s="2" customFormat="1" ht="11.25" hidden="1">
      <c r="A66" s="91" t="s">
        <v>1</v>
      </c>
      <c r="B66" s="93" t="s">
        <v>34</v>
      </c>
      <c r="C66" s="52">
        <f>C51</f>
        <v>3063.3984297520665</v>
      </c>
      <c r="D66" s="59">
        <f t="shared" si="1"/>
        <v>3063.3984297520665</v>
      </c>
      <c r="E66" s="62" t="s">
        <v>103</v>
      </c>
      <c r="F66" s="63"/>
      <c r="G66" s="63">
        <f>D66</f>
        <v>3063.3984297520665</v>
      </c>
      <c r="H66" s="63"/>
      <c r="I66" s="63"/>
      <c r="J66" s="63"/>
      <c r="K66" s="63"/>
      <c r="L66" s="63"/>
    </row>
    <row r="67" spans="1:12" s="2" customFormat="1" ht="11.25" hidden="1">
      <c r="A67" s="91" t="s">
        <v>4</v>
      </c>
      <c r="B67" s="93" t="s">
        <v>5</v>
      </c>
      <c r="C67" s="52">
        <f>C54</f>
        <v>1701.8880165289258</v>
      </c>
      <c r="D67" s="18">
        <f>C67</f>
        <v>1701.8880165289258</v>
      </c>
      <c r="E67" s="64" t="s">
        <v>74</v>
      </c>
      <c r="F67" s="12"/>
      <c r="G67" s="12"/>
      <c r="H67" s="12"/>
      <c r="I67" s="12"/>
      <c r="J67" s="12"/>
      <c r="K67" s="12"/>
      <c r="L67" s="12"/>
    </row>
    <row r="68" spans="1:12" s="2" customFormat="1" ht="11.25" hidden="1">
      <c r="A68" s="91" t="s">
        <v>6</v>
      </c>
      <c r="B68" s="93" t="s">
        <v>7</v>
      </c>
      <c r="C68" s="52">
        <f>C48</f>
        <v>2212.4544214876037</v>
      </c>
      <c r="D68" s="18">
        <f>C68</f>
        <v>2212.4544214876037</v>
      </c>
      <c r="E68" s="64" t="s">
        <v>72</v>
      </c>
      <c r="F68" s="12"/>
      <c r="G68" s="12"/>
      <c r="H68" s="12"/>
      <c r="I68" s="12"/>
      <c r="J68" s="12"/>
      <c r="K68" s="12"/>
      <c r="L68" s="12"/>
    </row>
    <row r="69" spans="1:12" s="2" customFormat="1" ht="11.25" hidden="1">
      <c r="A69" s="91" t="s">
        <v>107</v>
      </c>
      <c r="B69" s="93" t="s">
        <v>8</v>
      </c>
      <c r="C69" s="52">
        <f>C48</f>
        <v>2212.4544214876037</v>
      </c>
      <c r="D69" s="18">
        <f aca="true" t="shared" si="2" ref="D69:D74">C69</f>
        <v>2212.4544214876037</v>
      </c>
      <c r="E69" s="64" t="s">
        <v>72</v>
      </c>
      <c r="F69" s="12"/>
      <c r="G69" s="12"/>
      <c r="H69" s="12"/>
      <c r="I69" s="12"/>
      <c r="J69" s="12"/>
      <c r="K69" s="12"/>
      <c r="L69" s="12"/>
    </row>
    <row r="70" spans="1:12" s="2" customFormat="1" ht="11.25" hidden="1">
      <c r="A70" s="91" t="s">
        <v>44</v>
      </c>
      <c r="B70" s="93" t="s">
        <v>85</v>
      </c>
      <c r="C70" s="52">
        <f>C48</f>
        <v>2212.4544214876037</v>
      </c>
      <c r="D70" s="18">
        <f t="shared" si="2"/>
        <v>2212.4544214876037</v>
      </c>
      <c r="E70" s="64" t="s">
        <v>72</v>
      </c>
      <c r="F70" s="12"/>
      <c r="G70" s="12">
        <f>C67+C68+C69+C70</f>
        <v>8339.251280991737</v>
      </c>
      <c r="H70" s="12"/>
      <c r="I70" s="12"/>
      <c r="J70" s="12"/>
      <c r="K70" s="12"/>
      <c r="L70" s="12"/>
    </row>
    <row r="71" spans="1:12" s="2" customFormat="1" ht="18.75" hidden="1">
      <c r="A71" s="91" t="s">
        <v>57</v>
      </c>
      <c r="B71" s="93" t="s">
        <v>58</v>
      </c>
      <c r="C71" s="52">
        <f>C54</f>
        <v>1701.8880165289258</v>
      </c>
      <c r="D71" s="18">
        <f t="shared" si="2"/>
        <v>1701.8880165289258</v>
      </c>
      <c r="E71" s="64" t="s">
        <v>74</v>
      </c>
      <c r="F71" s="12"/>
      <c r="G71" s="12"/>
      <c r="H71" s="12"/>
      <c r="I71" s="12"/>
      <c r="J71" s="12"/>
      <c r="K71" s="12"/>
      <c r="L71" s="12"/>
    </row>
    <row r="72" spans="1:12" s="2" customFormat="1" ht="11.25" hidden="1">
      <c r="A72" s="91" t="s">
        <v>75</v>
      </c>
      <c r="B72" s="93" t="s">
        <v>76</v>
      </c>
      <c r="C72" s="10">
        <f>C54</f>
        <v>1701.8880165289258</v>
      </c>
      <c r="D72" s="18">
        <f t="shared" si="2"/>
        <v>1701.8880165289258</v>
      </c>
      <c r="E72" s="66" t="s">
        <v>74</v>
      </c>
      <c r="F72" s="16"/>
      <c r="G72" s="16"/>
      <c r="H72" s="16"/>
      <c r="I72" s="16"/>
      <c r="J72" s="16"/>
      <c r="K72" s="16"/>
      <c r="L72" s="16"/>
    </row>
    <row r="73" spans="1:12" s="2" customFormat="1" ht="11.25" hidden="1">
      <c r="A73" s="91" t="s">
        <v>77</v>
      </c>
      <c r="B73" s="93" t="s">
        <v>78</v>
      </c>
      <c r="C73" s="10">
        <f>C54</f>
        <v>1701.8880165289258</v>
      </c>
      <c r="D73" s="18">
        <f t="shared" si="2"/>
        <v>1701.8880165289258</v>
      </c>
      <c r="E73" s="64" t="s">
        <v>74</v>
      </c>
      <c r="F73" s="12"/>
      <c r="G73" s="12"/>
      <c r="H73" s="12"/>
      <c r="I73" s="12"/>
      <c r="J73" s="12"/>
      <c r="K73" s="12"/>
      <c r="L73" s="12"/>
    </row>
    <row r="74" spans="1:12" s="2" customFormat="1" ht="11.25" hidden="1">
      <c r="A74" s="91" t="s">
        <v>91</v>
      </c>
      <c r="B74" s="93" t="s">
        <v>111</v>
      </c>
      <c r="C74" s="10">
        <f>C54</f>
        <v>1701.8880165289258</v>
      </c>
      <c r="D74" s="18">
        <f t="shared" si="2"/>
        <v>1701.8880165289258</v>
      </c>
      <c r="E74" s="64" t="s">
        <v>74</v>
      </c>
      <c r="F74" s="12"/>
      <c r="G74" s="12"/>
      <c r="H74" s="12"/>
      <c r="I74" s="12"/>
      <c r="J74" s="12"/>
      <c r="K74" s="12"/>
      <c r="L74" s="12"/>
    </row>
    <row r="75" spans="1:12" s="2" customFormat="1" ht="18.75" hidden="1">
      <c r="A75" s="91" t="s">
        <v>79</v>
      </c>
      <c r="B75" s="93" t="s">
        <v>104</v>
      </c>
      <c r="C75" s="10">
        <f>C54</f>
        <v>1701.8880165289258</v>
      </c>
      <c r="D75" s="18"/>
      <c r="E75" s="64" t="s">
        <v>74</v>
      </c>
      <c r="F75" s="12"/>
      <c r="G75" s="12"/>
      <c r="H75" s="12"/>
      <c r="I75" s="12"/>
      <c r="J75" s="12"/>
      <c r="K75" s="12"/>
      <c r="L75" s="12"/>
    </row>
    <row r="76" spans="1:12" s="2" customFormat="1" ht="18.75" hidden="1">
      <c r="A76" s="91" t="s">
        <v>120</v>
      </c>
      <c r="B76" s="93" t="s">
        <v>121</v>
      </c>
      <c r="C76" s="10">
        <f>C54</f>
        <v>1701.8880165289258</v>
      </c>
      <c r="D76" s="18"/>
      <c r="E76" s="64" t="s">
        <v>74</v>
      </c>
      <c r="F76" s="12"/>
      <c r="G76" s="12"/>
      <c r="H76" s="12"/>
      <c r="I76" s="12"/>
      <c r="J76" s="12"/>
      <c r="K76" s="12"/>
      <c r="L76" s="12"/>
    </row>
    <row r="77" spans="1:12" s="2" customFormat="1" ht="18.75" hidden="1">
      <c r="A77" s="91" t="s">
        <v>35</v>
      </c>
      <c r="B77" s="93" t="s">
        <v>36</v>
      </c>
      <c r="C77" s="10">
        <f>C76</f>
        <v>1701.8880165289258</v>
      </c>
      <c r="D77" s="18"/>
      <c r="E77" s="64" t="s">
        <v>74</v>
      </c>
      <c r="F77" s="12"/>
      <c r="G77" s="12"/>
      <c r="H77" s="12"/>
      <c r="I77" s="12"/>
      <c r="J77" s="12"/>
      <c r="K77" s="12"/>
      <c r="L77" s="12"/>
    </row>
    <row r="78" spans="1:12" s="2" customFormat="1" ht="18.75" hidden="1">
      <c r="A78" s="91" t="s">
        <v>105</v>
      </c>
      <c r="B78" s="93" t="s">
        <v>106</v>
      </c>
      <c r="C78" s="10">
        <f>C77</f>
        <v>1701.8880165289258</v>
      </c>
      <c r="D78" s="18"/>
      <c r="E78" s="64" t="s">
        <v>74</v>
      </c>
      <c r="F78" s="12"/>
      <c r="G78" s="12"/>
      <c r="H78" s="12"/>
      <c r="I78" s="12"/>
      <c r="J78" s="12"/>
      <c r="K78" s="12"/>
      <c r="L78" s="12"/>
    </row>
    <row r="79" spans="1:12" s="2" customFormat="1" ht="18.75" hidden="1">
      <c r="A79" s="91" t="s">
        <v>37</v>
      </c>
      <c r="B79" s="93" t="s">
        <v>110</v>
      </c>
      <c r="C79" s="10">
        <f>C78</f>
        <v>1701.8880165289258</v>
      </c>
      <c r="D79" s="18">
        <f>C75+C76+C77+C78+C79</f>
        <v>8509.440082644629</v>
      </c>
      <c r="E79" s="64" t="s">
        <v>80</v>
      </c>
      <c r="F79" s="12"/>
      <c r="G79" s="12"/>
      <c r="H79" s="12"/>
      <c r="I79" s="12"/>
      <c r="J79" s="12"/>
      <c r="K79" s="12"/>
      <c r="L79" s="12"/>
    </row>
    <row r="80" spans="1:12" s="2" customFormat="1" ht="11.25" hidden="1">
      <c r="A80" s="91" t="s">
        <v>95</v>
      </c>
      <c r="B80" s="93" t="s">
        <v>94</v>
      </c>
      <c r="C80" s="10">
        <f>C54</f>
        <v>1701.8880165289258</v>
      </c>
      <c r="D80" s="18">
        <f aca="true" t="shared" si="3" ref="D80:D86">C80</f>
        <v>1701.8880165289258</v>
      </c>
      <c r="E80" s="64" t="s">
        <v>74</v>
      </c>
      <c r="F80" s="12"/>
      <c r="G80" s="12"/>
      <c r="H80" s="12"/>
      <c r="I80" s="12"/>
      <c r="J80" s="12"/>
      <c r="K80" s="12"/>
      <c r="L80" s="12"/>
    </row>
    <row r="81" spans="1:12" s="2" customFormat="1" ht="11.25" hidden="1">
      <c r="A81" s="91" t="s">
        <v>83</v>
      </c>
      <c r="B81" s="93" t="s">
        <v>84</v>
      </c>
      <c r="C81" s="52">
        <f>C54</f>
        <v>1701.8880165289258</v>
      </c>
      <c r="D81" s="18">
        <f t="shared" si="3"/>
        <v>1701.8880165289258</v>
      </c>
      <c r="E81" s="64" t="s">
        <v>74</v>
      </c>
      <c r="F81" s="12"/>
      <c r="G81" s="12"/>
      <c r="H81" s="12"/>
      <c r="I81" s="12"/>
      <c r="J81" s="12"/>
      <c r="K81" s="12"/>
      <c r="L81" s="12"/>
    </row>
    <row r="82" spans="1:12" s="2" customFormat="1" ht="11.25" hidden="1">
      <c r="A82" s="91" t="s">
        <v>87</v>
      </c>
      <c r="B82" s="93" t="s">
        <v>88</v>
      </c>
      <c r="C82" s="52">
        <f>C79</f>
        <v>1701.8880165289258</v>
      </c>
      <c r="D82" s="18">
        <f t="shared" si="3"/>
        <v>1701.8880165289258</v>
      </c>
      <c r="E82" s="64" t="s">
        <v>74</v>
      </c>
      <c r="F82" s="12"/>
      <c r="G82" s="12"/>
      <c r="H82" s="12"/>
      <c r="I82" s="12"/>
      <c r="J82" s="12"/>
      <c r="K82" s="12"/>
      <c r="L82" s="12"/>
    </row>
    <row r="83" spans="1:12" s="2" customFormat="1" ht="11.25" hidden="1">
      <c r="A83" s="91" t="s">
        <v>113</v>
      </c>
      <c r="B83" s="93" t="s">
        <v>114</v>
      </c>
      <c r="C83" s="52">
        <f>C80</f>
        <v>1701.8880165289258</v>
      </c>
      <c r="D83" s="18">
        <f t="shared" si="3"/>
        <v>1701.8880165289258</v>
      </c>
      <c r="E83" s="64" t="s">
        <v>74</v>
      </c>
      <c r="F83" s="12"/>
      <c r="G83" s="12">
        <f>C71+C72+C73+C74+C75+C76+C77+C78+C79+C80+C81+C82+C83</f>
        <v>22124.54421487604</v>
      </c>
      <c r="H83" s="12"/>
      <c r="I83" s="12"/>
      <c r="J83" s="12"/>
      <c r="K83" s="12"/>
      <c r="L83" s="12"/>
    </row>
    <row r="84" spans="1:12" s="2" customFormat="1" ht="11.25" hidden="1">
      <c r="A84" s="91" t="s">
        <v>92</v>
      </c>
      <c r="B84" s="93" t="s">
        <v>115</v>
      </c>
      <c r="C84" s="10">
        <f>C57</f>
        <v>2552.832024793389</v>
      </c>
      <c r="D84" s="18">
        <f t="shared" si="3"/>
        <v>2552.832024793389</v>
      </c>
      <c r="E84" s="64" t="s">
        <v>86</v>
      </c>
      <c r="F84" s="12"/>
      <c r="G84" s="12"/>
      <c r="H84" s="12"/>
      <c r="I84" s="12"/>
      <c r="J84" s="12"/>
      <c r="K84" s="12"/>
      <c r="L84" s="12"/>
    </row>
    <row r="85" spans="1:12" s="2" customFormat="1" ht="11.25" hidden="1">
      <c r="A85" s="91" t="s">
        <v>56</v>
      </c>
      <c r="B85" s="93" t="s">
        <v>93</v>
      </c>
      <c r="C85" s="10">
        <f>C84</f>
        <v>2552.832024793389</v>
      </c>
      <c r="D85" s="18">
        <f t="shared" si="3"/>
        <v>2552.832024793389</v>
      </c>
      <c r="E85" s="64" t="s">
        <v>86</v>
      </c>
      <c r="F85" s="12"/>
      <c r="G85" s="12"/>
      <c r="H85" s="12"/>
      <c r="I85" s="12"/>
      <c r="J85" s="12"/>
      <c r="K85" s="12"/>
      <c r="L85" s="12"/>
    </row>
    <row r="86" spans="1:12" s="2" customFormat="1" ht="11.25" hidden="1">
      <c r="A86" s="91" t="s">
        <v>100</v>
      </c>
      <c r="B86" s="93" t="s">
        <v>112</v>
      </c>
      <c r="C86" s="10">
        <f>C57</f>
        <v>2552.832024793389</v>
      </c>
      <c r="D86" s="18">
        <f t="shared" si="3"/>
        <v>2552.832024793389</v>
      </c>
      <c r="E86" s="64" t="s">
        <v>86</v>
      </c>
      <c r="F86" s="12"/>
      <c r="G86" s="12">
        <f>C84+C85+C86</f>
        <v>7658.496074380167</v>
      </c>
      <c r="H86" s="12"/>
      <c r="I86" s="12"/>
      <c r="J86" s="12"/>
      <c r="K86" s="12"/>
      <c r="L86" s="12"/>
    </row>
    <row r="87" spans="1:12" s="2" customFormat="1" ht="12.75" customHeight="1" hidden="1">
      <c r="A87" s="28"/>
      <c r="B87" s="67"/>
      <c r="C87" s="10"/>
      <c r="D87" s="18"/>
      <c r="E87" s="68"/>
      <c r="F87" s="40"/>
      <c r="G87" s="40">
        <f>G66+G70+G83+G86</f>
        <v>41185.69000000001</v>
      </c>
      <c r="H87" s="40"/>
      <c r="I87" s="40"/>
      <c r="J87" s="40"/>
      <c r="K87" s="40"/>
      <c r="L87" s="40"/>
    </row>
    <row r="88" spans="1:12" s="8" customFormat="1" ht="11.25">
      <c r="A88" s="69" t="s">
        <v>11</v>
      </c>
      <c r="B88" s="70">
        <f>B4*10%</f>
        <v>9398.1</v>
      </c>
      <c r="C88" s="71"/>
      <c r="D88" s="72"/>
      <c r="E88" s="71"/>
      <c r="F88" s="71"/>
      <c r="G88" s="71"/>
      <c r="H88" s="71"/>
      <c r="I88" s="71"/>
      <c r="J88" s="71"/>
      <c r="K88" s="71"/>
      <c r="L88" s="71"/>
    </row>
    <row r="89" spans="1:12" s="3" customFormat="1" ht="11.25">
      <c r="A89" s="28"/>
      <c r="B89" s="26"/>
      <c r="C89" s="73"/>
      <c r="D89" s="74"/>
      <c r="E89" s="73"/>
      <c r="F89" s="73"/>
      <c r="G89" s="73"/>
      <c r="H89" s="73"/>
      <c r="I89" s="73"/>
      <c r="J89" s="73"/>
      <c r="K89" s="73"/>
      <c r="L89" s="73"/>
    </row>
    <row r="90" spans="1:12" s="5" customFormat="1" ht="41.25">
      <c r="A90" s="18" t="s">
        <v>12</v>
      </c>
      <c r="B90" s="57">
        <f>B88*40%</f>
        <v>3759.2400000000002</v>
      </c>
      <c r="C90" s="54" t="s">
        <v>14</v>
      </c>
      <c r="D90" s="54" t="s">
        <v>15</v>
      </c>
      <c r="E90" s="54" t="s">
        <v>16</v>
      </c>
      <c r="F90" s="54" t="s">
        <v>17</v>
      </c>
      <c r="G90" s="54" t="s">
        <v>18</v>
      </c>
      <c r="H90" s="54" t="s">
        <v>19</v>
      </c>
      <c r="I90" s="54" t="s">
        <v>20</v>
      </c>
      <c r="J90" s="54" t="s">
        <v>21</v>
      </c>
      <c r="K90" s="54" t="s">
        <v>69</v>
      </c>
      <c r="L90" s="54" t="s">
        <v>23</v>
      </c>
    </row>
    <row r="91" spans="1:12" s="6" customFormat="1" ht="9">
      <c r="A91" s="83" t="s">
        <v>9</v>
      </c>
      <c r="B91" s="41"/>
      <c r="C91" s="9">
        <v>125</v>
      </c>
      <c r="D91" s="65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85">
        <v>1615</v>
      </c>
      <c r="L91" s="10">
        <f>SUM(C91:K91)</f>
        <v>1740</v>
      </c>
    </row>
    <row r="92" spans="1:12" s="6" customFormat="1" ht="9">
      <c r="A92" s="83" t="s">
        <v>22</v>
      </c>
      <c r="B92" s="51"/>
      <c r="C92" s="9">
        <v>125</v>
      </c>
      <c r="D92" s="65">
        <v>0</v>
      </c>
      <c r="E92" s="9">
        <v>0</v>
      </c>
      <c r="F92" s="9">
        <v>0</v>
      </c>
      <c r="G92" s="85">
        <v>0</v>
      </c>
      <c r="H92" s="9">
        <v>0</v>
      </c>
      <c r="I92" s="9">
        <v>0</v>
      </c>
      <c r="J92" s="9">
        <v>0</v>
      </c>
      <c r="K92" s="85">
        <v>0</v>
      </c>
      <c r="L92" s="86">
        <f>SUM(C92:K92)</f>
        <v>125</v>
      </c>
    </row>
    <row r="93" spans="1:12" s="6" customFormat="1" ht="9">
      <c r="A93" s="83" t="s">
        <v>119</v>
      </c>
      <c r="B93" s="51"/>
      <c r="C93" s="9">
        <v>125</v>
      </c>
      <c r="D93" s="65">
        <v>0</v>
      </c>
      <c r="E93" s="9">
        <v>0</v>
      </c>
      <c r="F93" s="9">
        <v>0</v>
      </c>
      <c r="G93" s="85">
        <v>0</v>
      </c>
      <c r="H93" s="9">
        <v>0</v>
      </c>
      <c r="I93" s="9">
        <v>0</v>
      </c>
      <c r="J93" s="9">
        <v>0</v>
      </c>
      <c r="K93" s="85">
        <v>0</v>
      </c>
      <c r="L93" s="86">
        <f aca="true" t="shared" si="4" ref="L93:L99">SUM(C93:K93)</f>
        <v>125</v>
      </c>
    </row>
    <row r="94" spans="1:13" s="6" customFormat="1" ht="9">
      <c r="A94" s="83" t="s">
        <v>1</v>
      </c>
      <c r="B94" s="51"/>
      <c r="C94" s="9">
        <v>125</v>
      </c>
      <c r="D94" s="65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85">
        <v>0</v>
      </c>
      <c r="L94" s="10">
        <f t="shared" si="4"/>
        <v>125</v>
      </c>
      <c r="M94" s="7"/>
    </row>
    <row r="95" spans="1:12" s="6" customFormat="1" ht="9">
      <c r="A95" s="83" t="s">
        <v>4</v>
      </c>
      <c r="B95" s="51"/>
      <c r="C95" s="9">
        <v>125</v>
      </c>
      <c r="D95" s="65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85">
        <v>0</v>
      </c>
      <c r="L95" s="10">
        <f t="shared" si="4"/>
        <v>125</v>
      </c>
    </row>
    <row r="96" spans="1:13" s="6" customFormat="1" ht="9">
      <c r="A96" s="83" t="s">
        <v>6</v>
      </c>
      <c r="B96" s="51"/>
      <c r="C96" s="9">
        <v>125</v>
      </c>
      <c r="D96" s="65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85">
        <v>0</v>
      </c>
      <c r="L96" s="10">
        <f t="shared" si="4"/>
        <v>125</v>
      </c>
      <c r="M96" s="7"/>
    </row>
    <row r="97" spans="1:13" s="6" customFormat="1" ht="9">
      <c r="A97" s="83" t="s">
        <v>81</v>
      </c>
      <c r="B97" s="51"/>
      <c r="C97" s="9">
        <v>125</v>
      </c>
      <c r="D97" s="65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85">
        <v>0</v>
      </c>
      <c r="L97" s="10">
        <f t="shared" si="4"/>
        <v>125</v>
      </c>
      <c r="M97" s="7"/>
    </row>
    <row r="98" spans="1:13" s="6" customFormat="1" ht="9">
      <c r="A98" s="83" t="s">
        <v>2</v>
      </c>
      <c r="B98" s="51"/>
      <c r="C98" s="9">
        <v>125</v>
      </c>
      <c r="D98" s="65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85">
        <v>0</v>
      </c>
      <c r="L98" s="10">
        <f t="shared" si="4"/>
        <v>125</v>
      </c>
      <c r="M98" s="7"/>
    </row>
    <row r="99" spans="1:12" s="6" customFormat="1" ht="9">
      <c r="A99" s="83" t="s">
        <v>10</v>
      </c>
      <c r="B99" s="51"/>
      <c r="C99" s="9">
        <v>125</v>
      </c>
      <c r="D99" s="65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85">
        <v>0</v>
      </c>
      <c r="L99" s="10">
        <f t="shared" si="4"/>
        <v>125</v>
      </c>
    </row>
    <row r="100" spans="1:12" s="6" customFormat="1" ht="9">
      <c r="A100" s="83" t="s">
        <v>118</v>
      </c>
      <c r="B100" s="51"/>
      <c r="C100" s="9">
        <v>125</v>
      </c>
      <c r="D100" s="65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85">
        <v>0</v>
      </c>
      <c r="L100" s="10">
        <f>SUM(C100:K100)</f>
        <v>125</v>
      </c>
    </row>
    <row r="101" spans="1:13" s="6" customFormat="1" ht="9">
      <c r="A101" s="18" t="s">
        <v>51</v>
      </c>
      <c r="B101" s="51"/>
      <c r="C101" s="9">
        <f aca="true" t="shared" si="5" ref="C101:L101">SUM(C91:C100)</f>
        <v>1250</v>
      </c>
      <c r="D101" s="18">
        <f t="shared" si="5"/>
        <v>0</v>
      </c>
      <c r="E101" s="10">
        <f t="shared" si="5"/>
        <v>0</v>
      </c>
      <c r="F101" s="10">
        <f t="shared" si="5"/>
        <v>0</v>
      </c>
      <c r="G101" s="10">
        <f t="shared" si="5"/>
        <v>0</v>
      </c>
      <c r="H101" s="10">
        <f t="shared" si="5"/>
        <v>0</v>
      </c>
      <c r="I101" s="9">
        <f t="shared" si="5"/>
        <v>0</v>
      </c>
      <c r="J101" s="10">
        <f t="shared" si="5"/>
        <v>0</v>
      </c>
      <c r="K101" s="85">
        <f t="shared" si="5"/>
        <v>1615</v>
      </c>
      <c r="L101" s="10">
        <f t="shared" si="5"/>
        <v>2865</v>
      </c>
      <c r="M101" s="75">
        <f>L91+L92+L93+L94+L95+L96+L97+L98+L99+L100</f>
        <v>2865</v>
      </c>
    </row>
    <row r="102" spans="1:12" s="6" customFormat="1" ht="9">
      <c r="A102" s="18" t="s">
        <v>3</v>
      </c>
      <c r="B102" s="10"/>
      <c r="C102" s="10"/>
      <c r="D102" s="18"/>
      <c r="E102" s="10"/>
      <c r="F102" s="10"/>
      <c r="G102" s="10"/>
      <c r="H102" s="10"/>
      <c r="I102" s="10"/>
      <c r="J102" s="10"/>
      <c r="K102" s="10"/>
      <c r="L102" s="10">
        <f>B90-L101</f>
        <v>894.2400000000002</v>
      </c>
    </row>
    <row r="103" spans="1:12" s="2" customFormat="1" ht="11.25">
      <c r="A103" s="18"/>
      <c r="B103" s="12"/>
      <c r="C103" s="12"/>
      <c r="D103" s="11"/>
      <c r="E103" s="12"/>
      <c r="F103" s="12"/>
      <c r="G103" s="12"/>
      <c r="H103" s="12"/>
      <c r="I103" s="12"/>
      <c r="J103" s="12"/>
      <c r="K103" s="12"/>
      <c r="L103" s="12"/>
    </row>
    <row r="104" spans="1:12" s="2" customFormat="1" ht="11.25">
      <c r="A104" s="18" t="s">
        <v>49</v>
      </c>
      <c r="B104" s="50">
        <f>B88*20%</f>
        <v>1879.6200000000001</v>
      </c>
      <c r="C104" s="10"/>
      <c r="D104" s="18"/>
      <c r="E104" s="63"/>
      <c r="F104" s="63"/>
      <c r="G104" s="63"/>
      <c r="H104" s="63"/>
      <c r="I104" s="63"/>
      <c r="J104" s="63"/>
      <c r="K104" s="63"/>
      <c r="L104" s="63"/>
    </row>
    <row r="105" spans="1:12" s="2" customFormat="1" ht="11.25">
      <c r="A105" s="18" t="s">
        <v>2</v>
      </c>
      <c r="B105" s="50">
        <v>0</v>
      </c>
      <c r="C105" s="10">
        <v>6320.64</v>
      </c>
      <c r="D105" s="76" t="s">
        <v>33</v>
      </c>
      <c r="E105" s="12"/>
      <c r="F105" s="12"/>
      <c r="G105" s="12"/>
      <c r="H105" s="12"/>
      <c r="I105" s="12"/>
      <c r="J105" s="12"/>
      <c r="K105" s="12"/>
      <c r="L105" s="12"/>
    </row>
    <row r="106" spans="1:12" s="2" customFormat="1" ht="11.25">
      <c r="A106" s="18" t="s">
        <v>1</v>
      </c>
      <c r="B106" s="50">
        <f>C106/2</f>
        <v>0</v>
      </c>
      <c r="C106" s="10">
        <v>0</v>
      </c>
      <c r="D106" s="20">
        <v>0.5</v>
      </c>
      <c r="E106" s="12"/>
      <c r="F106" s="12"/>
      <c r="G106" s="12"/>
      <c r="H106" s="12"/>
      <c r="I106" s="12"/>
      <c r="J106" s="12"/>
      <c r="K106" s="12"/>
      <c r="L106" s="12"/>
    </row>
    <row r="107" spans="1:12" s="2" customFormat="1" ht="11.25">
      <c r="A107" s="18" t="s">
        <v>6</v>
      </c>
      <c r="B107" s="50">
        <f>C107/2</f>
        <v>0</v>
      </c>
      <c r="C107" s="10">
        <v>0</v>
      </c>
      <c r="D107" s="20">
        <v>0.5</v>
      </c>
      <c r="E107" s="12"/>
      <c r="F107" s="12"/>
      <c r="G107" s="12"/>
      <c r="H107" s="12"/>
      <c r="I107" s="12"/>
      <c r="J107" s="12" t="s">
        <v>97</v>
      </c>
      <c r="K107" s="12"/>
      <c r="L107" s="12"/>
    </row>
    <row r="108" spans="1:12" s="2" customFormat="1" ht="11.25">
      <c r="A108" s="18" t="s">
        <v>81</v>
      </c>
      <c r="B108" s="50">
        <v>0</v>
      </c>
      <c r="C108" s="10">
        <v>0</v>
      </c>
      <c r="D108" s="20" t="s">
        <v>33</v>
      </c>
      <c r="E108" s="12"/>
      <c r="F108" s="12"/>
      <c r="G108" s="12"/>
      <c r="H108" s="12"/>
      <c r="I108" s="12"/>
      <c r="J108" s="12"/>
      <c r="K108" s="12"/>
      <c r="L108" s="12"/>
    </row>
    <row r="109" spans="1:12" s="2" customFormat="1" ht="11.25">
      <c r="A109" s="18" t="s">
        <v>38</v>
      </c>
      <c r="B109" s="50">
        <f>SUM(B105:B108)</f>
        <v>0</v>
      </c>
      <c r="C109" s="10">
        <v>0</v>
      </c>
      <c r="D109" s="20"/>
      <c r="E109" s="12"/>
      <c r="F109" s="12"/>
      <c r="G109" s="12"/>
      <c r="H109" s="12"/>
      <c r="I109" s="12"/>
      <c r="J109" s="12"/>
      <c r="K109" s="12"/>
      <c r="L109" s="12"/>
    </row>
    <row r="110" spans="1:12" s="2" customFormat="1" ht="11.25">
      <c r="A110" s="18" t="s">
        <v>3</v>
      </c>
      <c r="B110" s="50">
        <f>B104-B109</f>
        <v>1879.6200000000001</v>
      </c>
      <c r="C110" s="10">
        <f>B105+B106+B107+B108+B110</f>
        <v>1879.6200000000001</v>
      </c>
      <c r="D110" s="20"/>
      <c r="E110" s="40"/>
      <c r="F110" s="40"/>
      <c r="G110" s="40"/>
      <c r="H110" s="40"/>
      <c r="I110" s="40"/>
      <c r="J110" s="40"/>
      <c r="K110" s="40"/>
      <c r="L110" s="40"/>
    </row>
    <row r="111" spans="1:12" s="2" customFormat="1" ht="11.25">
      <c r="A111" s="77"/>
      <c r="B111" s="12"/>
      <c r="C111" s="12"/>
      <c r="D111" s="11"/>
      <c r="E111" s="12"/>
      <c r="F111" s="12"/>
      <c r="G111" s="12"/>
      <c r="H111" s="12"/>
      <c r="I111" s="12"/>
      <c r="J111" s="12"/>
      <c r="K111" s="12"/>
      <c r="L111" s="12"/>
    </row>
    <row r="112" spans="1:12" s="2" customFormat="1" ht="18.75">
      <c r="A112" s="18" t="s">
        <v>13</v>
      </c>
      <c r="B112" s="51">
        <f>B88*20/100</f>
        <v>1879.62</v>
      </c>
      <c r="C112" s="62"/>
      <c r="D112" s="78"/>
      <c r="E112" s="63"/>
      <c r="F112" s="63"/>
      <c r="G112" s="63"/>
      <c r="H112" s="63"/>
      <c r="I112" s="63"/>
      <c r="J112" s="63"/>
      <c r="K112" s="63"/>
      <c r="L112" s="63"/>
    </row>
    <row r="113" spans="1:12" s="2" customFormat="1" ht="11.25">
      <c r="A113" s="18" t="s">
        <v>71</v>
      </c>
      <c r="B113" s="51">
        <v>0</v>
      </c>
      <c r="C113" s="64"/>
      <c r="D113" s="11"/>
      <c r="E113" s="12"/>
      <c r="F113" s="12"/>
      <c r="G113" s="12"/>
      <c r="H113" s="12"/>
      <c r="I113" s="12"/>
      <c r="J113" s="12"/>
      <c r="K113" s="12"/>
      <c r="L113" s="12"/>
    </row>
    <row r="114" spans="1:12" s="2" customFormat="1" ht="11.25">
      <c r="A114" s="18" t="s">
        <v>70</v>
      </c>
      <c r="B114" s="51">
        <v>0</v>
      </c>
      <c r="C114" s="64"/>
      <c r="D114" s="11"/>
      <c r="E114" s="12"/>
      <c r="F114" s="12"/>
      <c r="G114" s="12"/>
      <c r="H114" s="12"/>
      <c r="I114" s="12"/>
      <c r="J114" s="12"/>
      <c r="K114" s="12"/>
      <c r="L114" s="12"/>
    </row>
    <row r="115" spans="1:12" s="2" customFormat="1" ht="11.25">
      <c r="A115" s="18"/>
      <c r="B115" s="51">
        <v>0</v>
      </c>
      <c r="C115" s="64"/>
      <c r="D115" s="11"/>
      <c r="E115" s="12"/>
      <c r="F115" s="12"/>
      <c r="G115" s="12"/>
      <c r="H115" s="12"/>
      <c r="I115" s="12"/>
      <c r="J115" s="12"/>
      <c r="K115" s="12"/>
      <c r="L115" s="12"/>
    </row>
    <row r="116" spans="1:12" s="2" customFormat="1" ht="11.25">
      <c r="A116" s="18"/>
      <c r="B116" s="51">
        <v>0</v>
      </c>
      <c r="C116" s="64"/>
      <c r="D116" s="11"/>
      <c r="E116" s="12"/>
      <c r="F116" s="12"/>
      <c r="G116" s="12"/>
      <c r="H116" s="12"/>
      <c r="I116" s="12"/>
      <c r="J116" s="12"/>
      <c r="K116" s="12"/>
      <c r="L116" s="12"/>
    </row>
    <row r="117" spans="1:12" s="2" customFormat="1" ht="11.25">
      <c r="A117" s="18" t="s">
        <v>38</v>
      </c>
      <c r="B117" s="51">
        <f>B113+B114+B115+B116</f>
        <v>0</v>
      </c>
      <c r="C117" s="64"/>
      <c r="D117" s="11"/>
      <c r="E117" s="12"/>
      <c r="F117" s="12"/>
      <c r="G117" s="12"/>
      <c r="H117" s="12"/>
      <c r="I117" s="12"/>
      <c r="J117" s="12"/>
      <c r="K117" s="12"/>
      <c r="L117" s="12"/>
    </row>
    <row r="118" spans="1:12" s="2" customFormat="1" ht="11.25">
      <c r="A118" s="18" t="s">
        <v>24</v>
      </c>
      <c r="B118" s="51">
        <f>B112-B117</f>
        <v>1879.62</v>
      </c>
      <c r="C118" s="68"/>
      <c r="D118" s="79"/>
      <c r="E118" s="40"/>
      <c r="F118" s="40"/>
      <c r="G118" s="40"/>
      <c r="H118" s="40"/>
      <c r="I118" s="40"/>
      <c r="J118" s="40"/>
      <c r="K118" s="40"/>
      <c r="L118" s="40"/>
    </row>
    <row r="119" spans="1:12" s="2" customFormat="1" ht="11.25">
      <c r="A119" s="18"/>
      <c r="B119" s="12"/>
      <c r="C119" s="12"/>
      <c r="D119" s="11"/>
      <c r="E119" s="12"/>
      <c r="F119" s="12"/>
      <c r="G119" s="12"/>
      <c r="H119" s="12"/>
      <c r="I119" s="12"/>
      <c r="J119" s="12"/>
      <c r="K119" s="12"/>
      <c r="L119" s="12"/>
    </row>
    <row r="120" spans="1:12" s="2" customFormat="1" ht="11.25">
      <c r="A120" s="18" t="s">
        <v>50</v>
      </c>
      <c r="B120" s="10">
        <f>B88*20/100</f>
        <v>1879.62</v>
      </c>
      <c r="C120" s="10" t="s">
        <v>45</v>
      </c>
      <c r="D120" s="18" t="s">
        <v>46</v>
      </c>
      <c r="E120" s="10" t="s">
        <v>47</v>
      </c>
      <c r="F120" s="10" t="s">
        <v>48</v>
      </c>
      <c r="G120" s="12"/>
      <c r="H120" s="12"/>
      <c r="I120" s="12"/>
      <c r="J120" s="12"/>
      <c r="K120" s="12"/>
      <c r="L120" s="12"/>
    </row>
    <row r="121" spans="1:12" s="2" customFormat="1" ht="11.25">
      <c r="A121" s="18" t="s">
        <v>116</v>
      </c>
      <c r="B121" s="10">
        <v>250</v>
      </c>
      <c r="C121" s="10"/>
      <c r="D121" s="18"/>
      <c r="E121" s="10"/>
      <c r="F121" s="10" t="s">
        <v>117</v>
      </c>
      <c r="G121" s="12"/>
      <c r="H121" s="12"/>
      <c r="I121" s="12"/>
      <c r="J121" s="12"/>
      <c r="K121" s="12"/>
      <c r="L121" s="12"/>
    </row>
    <row r="122" spans="1:12" s="2" customFormat="1" ht="11.25">
      <c r="A122" s="18" t="s">
        <v>38</v>
      </c>
      <c r="B122" s="80">
        <f>B121</f>
        <v>250</v>
      </c>
      <c r="C122" s="10"/>
      <c r="D122" s="18"/>
      <c r="E122" s="10"/>
      <c r="F122" s="10"/>
      <c r="G122" s="12"/>
      <c r="H122" s="12"/>
      <c r="I122" s="12"/>
      <c r="J122" s="12"/>
      <c r="K122" s="12"/>
      <c r="L122" s="12"/>
    </row>
    <row r="123" spans="1:12" s="2" customFormat="1" ht="11.25">
      <c r="A123" s="18" t="s">
        <v>24</v>
      </c>
      <c r="B123" s="10">
        <f>B120-B122</f>
        <v>1629.62</v>
      </c>
      <c r="C123" s="10"/>
      <c r="D123" s="18"/>
      <c r="E123" s="10"/>
      <c r="F123" s="10"/>
      <c r="G123" s="12"/>
      <c r="H123" s="12"/>
      <c r="I123" s="12"/>
      <c r="J123" s="12"/>
      <c r="K123" s="12"/>
      <c r="L123" s="12"/>
    </row>
    <row r="124" spans="1:12" s="2" customFormat="1" ht="11.25">
      <c r="A124" s="18"/>
      <c r="B124" s="10"/>
      <c r="C124" s="10"/>
      <c r="D124" s="18"/>
      <c r="E124" s="10"/>
      <c r="F124" s="10"/>
      <c r="G124" s="12"/>
      <c r="H124" s="12"/>
      <c r="I124" s="12"/>
      <c r="J124" s="12"/>
      <c r="K124" s="12"/>
      <c r="L124" s="12"/>
    </row>
    <row r="125" spans="1:12" ht="12.75">
      <c r="A125" s="18" t="s">
        <v>31</v>
      </c>
      <c r="B125" s="51">
        <f>B12+B13+B26</f>
        <v>75184.8</v>
      </c>
      <c r="C125" s="50"/>
      <c r="D125" s="81"/>
      <c r="E125" s="50"/>
      <c r="F125" s="50"/>
      <c r="G125" s="50"/>
      <c r="H125" s="50"/>
      <c r="I125" s="50"/>
      <c r="J125" s="50"/>
      <c r="K125" s="50"/>
      <c r="L125" s="50"/>
    </row>
    <row r="127" ht="12.75">
      <c r="B127" s="75">
        <f>B3+B7+C8+C9+C10+B26+B27+L101+B109+B122</f>
        <v>94281.00000000001</v>
      </c>
    </row>
  </sheetData>
  <sheetProtection/>
  <printOptions/>
  <pageMargins left="0.75" right="0.75" top="1" bottom="1" header="0.5" footer="0.5"/>
  <pageSetup fitToHeight="0" fitToWidth="1" orientation="landscape" paperSize="9" r:id="rId1"/>
  <headerFooter alignWithMargins="0">
    <oddHeader>&amp;LStadbestuur Hoogstraten&amp;C Toelage ontwikkelingssamenwerking 2015-2016&amp;RGemeentraad november 2016</oddHeader>
    <oddFooter>&amp;CPagina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F13" sqref="F13:F15"/>
    </sheetView>
  </sheetViews>
  <sheetFormatPr defaultColWidth="9.140625" defaultRowHeight="12.75"/>
  <cols>
    <col min="1" max="1" width="34.28125" style="0" customWidth="1"/>
    <col min="2" max="2" width="8.8515625" style="98" customWidth="1"/>
    <col min="3" max="4" width="9.140625" style="97" customWidth="1"/>
    <col min="5" max="5" width="11.28125" style="97" bestFit="1" customWidth="1"/>
    <col min="6" max="6" width="9.140625" style="121" customWidth="1"/>
    <col min="7" max="10" width="9.140625" style="122" customWidth="1"/>
  </cols>
  <sheetData>
    <row r="1" spans="1:10" ht="12.75">
      <c r="A1" s="99"/>
      <c r="B1" s="100"/>
      <c r="C1" s="101"/>
      <c r="D1" s="101"/>
      <c r="E1" s="101"/>
      <c r="F1" s="116"/>
      <c r="G1" s="117"/>
      <c r="H1" s="117"/>
      <c r="I1" s="115"/>
      <c r="J1" s="115"/>
    </row>
    <row r="2" spans="1:10" ht="12.75">
      <c r="A2" s="99"/>
      <c r="B2" s="125" t="s">
        <v>132</v>
      </c>
      <c r="C2" s="126"/>
      <c r="D2" s="126"/>
      <c r="E2" s="127"/>
      <c r="F2" s="128" t="s">
        <v>133</v>
      </c>
      <c r="G2" s="129"/>
      <c r="H2" s="129"/>
      <c r="I2" s="130"/>
      <c r="J2" s="141"/>
    </row>
    <row r="3" spans="1:10" ht="12.75">
      <c r="A3" s="99" t="s">
        <v>134</v>
      </c>
      <c r="B3" s="100"/>
      <c r="C3" s="101">
        <v>94281</v>
      </c>
      <c r="D3" s="101"/>
      <c r="E3" s="101"/>
      <c r="F3" s="118"/>
      <c r="G3" s="119">
        <v>94281</v>
      </c>
      <c r="H3" s="119"/>
      <c r="I3" s="115"/>
      <c r="J3" s="115"/>
    </row>
    <row r="4" spans="1:10" ht="12.75">
      <c r="A4" s="99" t="s">
        <v>59</v>
      </c>
      <c r="B4" s="100"/>
      <c r="C4" s="101">
        <v>300</v>
      </c>
      <c r="D4" s="101"/>
      <c r="E4" s="101"/>
      <c r="F4" s="120"/>
      <c r="G4" s="115">
        <v>300</v>
      </c>
      <c r="H4" s="115"/>
      <c r="I4" s="115"/>
      <c r="J4" s="115"/>
    </row>
    <row r="5" spans="1:10" ht="12.75">
      <c r="A5" s="99"/>
      <c r="B5" s="100">
        <v>1</v>
      </c>
      <c r="C5" s="101"/>
      <c r="D5" s="101"/>
      <c r="E5" s="101"/>
      <c r="F5" s="120">
        <v>1</v>
      </c>
      <c r="G5" s="115"/>
      <c r="H5" s="115"/>
      <c r="I5" s="115"/>
      <c r="J5" s="115"/>
    </row>
    <row r="6" spans="1:10" ht="12.75">
      <c r="A6" s="104" t="s">
        <v>135</v>
      </c>
      <c r="B6" s="105">
        <v>0.45</v>
      </c>
      <c r="C6" s="106">
        <v>42291.45</v>
      </c>
      <c r="D6" s="106"/>
      <c r="E6" s="106"/>
      <c r="F6" s="107">
        <v>0.45</v>
      </c>
      <c r="G6" s="106">
        <v>42291.45</v>
      </c>
      <c r="H6" s="106"/>
      <c r="I6" s="106"/>
      <c r="J6" s="106"/>
    </row>
    <row r="7" spans="1:10" ht="12.75">
      <c r="A7" s="103" t="s">
        <v>9</v>
      </c>
      <c r="B7" s="102">
        <v>0.3375</v>
      </c>
      <c r="C7" s="101"/>
      <c r="D7" s="101">
        <v>31718.59</v>
      </c>
      <c r="E7" s="101"/>
      <c r="F7" s="113">
        <v>0.3</v>
      </c>
      <c r="G7" s="112"/>
      <c r="H7" s="112">
        <v>28194.3</v>
      </c>
      <c r="I7" s="112"/>
      <c r="J7" s="112"/>
    </row>
    <row r="8" spans="1:10" ht="12.75">
      <c r="A8" s="103" t="s">
        <v>136</v>
      </c>
      <c r="B8" s="102">
        <v>0</v>
      </c>
      <c r="C8" s="101"/>
      <c r="D8" s="101"/>
      <c r="E8" s="101"/>
      <c r="F8" s="113">
        <v>0.05</v>
      </c>
      <c r="G8" s="112"/>
      <c r="H8" s="112">
        <v>4699.05</v>
      </c>
      <c r="I8" s="112"/>
      <c r="J8" s="112"/>
    </row>
    <row r="9" spans="1:10" ht="12.75">
      <c r="A9" s="103" t="s">
        <v>137</v>
      </c>
      <c r="B9" s="102">
        <v>0.1125</v>
      </c>
      <c r="C9" s="101"/>
      <c r="D9" s="101">
        <v>10572.86</v>
      </c>
      <c r="E9" s="101"/>
      <c r="F9" s="113">
        <v>0.1</v>
      </c>
      <c r="G9" s="112"/>
      <c r="H9" s="112">
        <v>9398.1</v>
      </c>
      <c r="I9" s="112"/>
      <c r="J9" s="112"/>
    </row>
    <row r="10" spans="1:10" ht="12.75">
      <c r="A10" s="108"/>
      <c r="B10" s="107"/>
      <c r="C10" s="106"/>
      <c r="D10" s="109" t="s">
        <v>134</v>
      </c>
      <c r="E10" s="109" t="s">
        <v>147</v>
      </c>
      <c r="F10" s="105"/>
      <c r="G10" s="106"/>
      <c r="H10" s="109" t="s">
        <v>134</v>
      </c>
      <c r="I10" s="109" t="s">
        <v>147</v>
      </c>
      <c r="J10" s="142" t="s">
        <v>149</v>
      </c>
    </row>
    <row r="11" spans="1:10" ht="12.75">
      <c r="A11" s="108" t="s">
        <v>138</v>
      </c>
      <c r="B11" s="105">
        <v>0.45</v>
      </c>
      <c r="C11" s="106">
        <v>42291.45</v>
      </c>
      <c r="D11" s="106"/>
      <c r="E11" s="111"/>
      <c r="F11" s="105">
        <v>0.45</v>
      </c>
      <c r="G11" s="106">
        <v>42291.45</v>
      </c>
      <c r="H11" s="106"/>
      <c r="I11" s="106"/>
      <c r="J11" s="106"/>
    </row>
    <row r="12" spans="1:10" ht="12.75">
      <c r="A12" s="108" t="s">
        <v>148</v>
      </c>
      <c r="B12" s="105"/>
      <c r="C12" s="110">
        <v>43185.69</v>
      </c>
      <c r="D12" s="109"/>
      <c r="E12" s="109"/>
      <c r="F12" s="105"/>
      <c r="G12" s="106">
        <v>43185.69</v>
      </c>
      <c r="H12" s="109"/>
      <c r="I12" s="109"/>
      <c r="J12" s="109"/>
    </row>
    <row r="13" spans="1:10" ht="12.75">
      <c r="A13" s="103" t="s">
        <v>139</v>
      </c>
      <c r="B13" s="137"/>
      <c r="C13" s="131">
        <v>4500</v>
      </c>
      <c r="D13" s="101"/>
      <c r="E13" s="101">
        <v>500</v>
      </c>
      <c r="F13" s="138"/>
      <c r="G13" s="134">
        <v>2000</v>
      </c>
      <c r="H13" s="112">
        <v>1250</v>
      </c>
      <c r="I13" s="112">
        <v>250</v>
      </c>
      <c r="J13" s="112">
        <v>250</v>
      </c>
    </row>
    <row r="14" spans="1:10" ht="12.75">
      <c r="A14" s="103" t="s">
        <v>144</v>
      </c>
      <c r="B14" s="132"/>
      <c r="C14" s="132"/>
      <c r="D14" s="101">
        <v>4500</v>
      </c>
      <c r="E14" s="101">
        <v>750</v>
      </c>
      <c r="F14" s="139"/>
      <c r="G14" s="135"/>
      <c r="H14" s="112"/>
      <c r="I14" s="112"/>
      <c r="J14" s="112"/>
    </row>
    <row r="15" spans="1:10" ht="12.75">
      <c r="A15" s="103" t="s">
        <v>145</v>
      </c>
      <c r="B15" s="133"/>
      <c r="C15" s="133"/>
      <c r="D15" s="101"/>
      <c r="E15" s="101"/>
      <c r="F15" s="140"/>
      <c r="G15" s="136"/>
      <c r="H15" s="112">
        <v>750</v>
      </c>
      <c r="I15" s="114"/>
      <c r="J15" s="114">
        <v>750</v>
      </c>
    </row>
    <row r="16" spans="1:10" ht="12.75">
      <c r="A16" s="103" t="s">
        <v>140</v>
      </c>
      <c r="B16" s="123">
        <v>1.3</v>
      </c>
      <c r="C16" s="131">
        <v>38685.69</v>
      </c>
      <c r="D16" s="101">
        <v>6234.47</v>
      </c>
      <c r="E16" s="101">
        <v>2078.16</v>
      </c>
      <c r="F16" s="124">
        <v>1.3</v>
      </c>
      <c r="G16" s="134">
        <v>41185.69</v>
      </c>
      <c r="H16" s="112">
        <v>6637.36</v>
      </c>
      <c r="I16" s="112">
        <v>2212.45</v>
      </c>
      <c r="J16" s="112">
        <v>2600</v>
      </c>
    </row>
    <row r="17" spans="1:10" ht="12.75">
      <c r="A17" s="103" t="s">
        <v>141</v>
      </c>
      <c r="B17" s="123">
        <v>1.8</v>
      </c>
      <c r="C17" s="132"/>
      <c r="D17" s="101">
        <v>2877.45</v>
      </c>
      <c r="E17" s="101">
        <v>2877.45</v>
      </c>
      <c r="F17" s="124">
        <v>1.8</v>
      </c>
      <c r="G17" s="135"/>
      <c r="H17" s="112">
        <v>3063.4</v>
      </c>
      <c r="I17" s="112">
        <v>3063.4</v>
      </c>
      <c r="J17" s="112">
        <v>3600</v>
      </c>
    </row>
    <row r="18" spans="1:10" ht="12.75">
      <c r="A18" s="103" t="s">
        <v>142</v>
      </c>
      <c r="B18" s="123">
        <v>1</v>
      </c>
      <c r="C18" s="132"/>
      <c r="D18" s="101">
        <v>22380.15</v>
      </c>
      <c r="E18" s="101">
        <v>1598.58</v>
      </c>
      <c r="F18" s="124">
        <v>1</v>
      </c>
      <c r="G18" s="135"/>
      <c r="H18" s="112">
        <v>23826.43</v>
      </c>
      <c r="I18" s="112">
        <v>1701.89</v>
      </c>
      <c r="J18" s="112">
        <v>2000</v>
      </c>
    </row>
    <row r="19" spans="1:10" ht="12.75">
      <c r="A19" s="103" t="s">
        <v>143</v>
      </c>
      <c r="B19" s="123">
        <v>1.5</v>
      </c>
      <c r="C19" s="133"/>
      <c r="D19" s="101">
        <v>7193.62</v>
      </c>
      <c r="E19" s="101">
        <v>2397.87</v>
      </c>
      <c r="F19" s="124">
        <v>1.5</v>
      </c>
      <c r="G19" s="136"/>
      <c r="H19" s="112">
        <v>7658.5</v>
      </c>
      <c r="I19" s="112">
        <v>2552.83</v>
      </c>
      <c r="J19" s="112">
        <v>3000</v>
      </c>
    </row>
    <row r="20" spans="1:10" ht="12.75">
      <c r="A20" s="108" t="s">
        <v>146</v>
      </c>
      <c r="B20" s="105">
        <v>0.1</v>
      </c>
      <c r="C20" s="106"/>
      <c r="D20" s="106"/>
      <c r="E20" s="106"/>
      <c r="F20" s="105">
        <v>0.1</v>
      </c>
      <c r="G20" s="106"/>
      <c r="H20" s="106"/>
      <c r="I20" s="106"/>
      <c r="J20" s="106"/>
    </row>
    <row r="21" spans="1:10" ht="12.75">
      <c r="A21" s="99" t="s">
        <v>150</v>
      </c>
      <c r="B21" s="120">
        <v>0.04</v>
      </c>
      <c r="C21" s="101"/>
      <c r="D21" s="101"/>
      <c r="E21" s="101"/>
      <c r="F21" s="120">
        <v>0.04</v>
      </c>
      <c r="G21" s="115"/>
      <c r="H21" s="115"/>
      <c r="I21" s="115"/>
      <c r="J21" s="115"/>
    </row>
    <row r="22" spans="1:10" ht="12.75">
      <c r="A22" s="99" t="s">
        <v>151</v>
      </c>
      <c r="B22" s="120">
        <v>0.02</v>
      </c>
      <c r="C22" s="101"/>
      <c r="D22" s="101"/>
      <c r="E22" s="101"/>
      <c r="F22" s="120">
        <v>0.02</v>
      </c>
      <c r="G22" s="115"/>
      <c r="H22" s="115"/>
      <c r="I22" s="115"/>
      <c r="J22" s="115"/>
    </row>
    <row r="23" spans="1:10" ht="12.75">
      <c r="A23" s="99" t="s">
        <v>152</v>
      </c>
      <c r="B23" s="120">
        <v>0.02</v>
      </c>
      <c r="C23" s="101"/>
      <c r="D23" s="101"/>
      <c r="E23" s="101"/>
      <c r="F23" s="120">
        <v>0.02</v>
      </c>
      <c r="G23" s="115"/>
      <c r="H23" s="115"/>
      <c r="I23" s="115"/>
      <c r="J23" s="115"/>
    </row>
    <row r="24" spans="1:10" ht="12.75">
      <c r="A24" s="99" t="s">
        <v>153</v>
      </c>
      <c r="B24" s="120">
        <v>0.02</v>
      </c>
      <c r="C24" s="101"/>
      <c r="D24" s="101"/>
      <c r="E24" s="101"/>
      <c r="F24" s="120">
        <v>0.02</v>
      </c>
      <c r="G24" s="115"/>
      <c r="H24" s="115"/>
      <c r="I24" s="115"/>
      <c r="J24" s="115"/>
    </row>
    <row r="25" spans="1:10" ht="12.75">
      <c r="A25" s="99"/>
      <c r="B25" s="100"/>
      <c r="C25" s="101"/>
      <c r="D25" s="101"/>
      <c r="E25" s="101"/>
      <c r="F25" s="120"/>
      <c r="G25" s="115"/>
      <c r="H25" s="115"/>
      <c r="I25" s="115"/>
      <c r="J25" s="115"/>
    </row>
    <row r="26" spans="1:10" ht="12.75">
      <c r="A26" s="99"/>
      <c r="B26" s="100"/>
      <c r="C26" s="101"/>
      <c r="D26" s="101"/>
      <c r="E26" s="101"/>
      <c r="F26" s="120"/>
      <c r="G26" s="115"/>
      <c r="H26" s="115"/>
      <c r="I26" s="115"/>
      <c r="J26" s="115"/>
    </row>
  </sheetData>
  <sheetProtection/>
  <mergeCells count="8">
    <mergeCell ref="B2:E2"/>
    <mergeCell ref="F2:I2"/>
    <mergeCell ref="C13:C15"/>
    <mergeCell ref="C16:C19"/>
    <mergeCell ref="G13:G15"/>
    <mergeCell ref="G16:G19"/>
    <mergeCell ref="B13:B15"/>
    <mergeCell ref="F13:F1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Remmicom klant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Remmicom  klant</dc:creator>
  <cp:keywords/>
  <dc:description/>
  <cp:lastModifiedBy>Hilt Rigouts</cp:lastModifiedBy>
  <cp:lastPrinted>2016-05-12T14:10:31Z</cp:lastPrinted>
  <dcterms:created xsi:type="dcterms:W3CDTF">2002-10-15T13:31:41Z</dcterms:created>
  <dcterms:modified xsi:type="dcterms:W3CDTF">2016-06-09T15:28:16Z</dcterms:modified>
  <cp:category/>
  <cp:version/>
  <cp:contentType/>
  <cp:contentStatus/>
</cp:coreProperties>
</file>